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defaultThemeVersion="124226"/>
  <mc:AlternateContent xmlns:mc="http://schemas.openxmlformats.org/markup-compatibility/2006">
    <mc:Choice Requires="x15">
      <x15ac:absPath xmlns:x15ac="http://schemas.microsoft.com/office/spreadsheetml/2010/11/ac" url="/Users/jessicademaio/Desktop/"/>
    </mc:Choice>
  </mc:AlternateContent>
  <xr:revisionPtr revIDLastSave="0" documentId="8_{C3FB8279-5FAA-D342-9987-A552B603BE7D}" xr6:coauthVersionLast="47" xr6:coauthVersionMax="47" xr10:uidLastSave="{00000000-0000-0000-0000-000000000000}"/>
  <bookViews>
    <workbookView xWindow="0" yWindow="460" windowWidth="23240" windowHeight="12560" tabRatio="560" xr2:uid="{00000000-000D-0000-FFFF-FFFF00000000}"/>
  </bookViews>
  <sheets>
    <sheet name="Borrower's Flip Eval" sheetId="17" r:id="rId1"/>
  </sheets>
  <definedNames>
    <definedName name="_xlnm.Print_Area" localSheetId="0">'Borrower''s Flip Eval'!$B$1:$R$45</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5" i="17" l="1"/>
  <c r="D36" i="17" l="1"/>
  <c r="D21" i="17"/>
  <c r="J7" i="17"/>
  <c r="V11" i="17"/>
  <c r="U11" i="17"/>
  <c r="P6" i="17" l="1"/>
  <c r="P22" i="17" s="1"/>
  <c r="P13" i="17" l="1"/>
  <c r="C8" i="17" l="1"/>
  <c r="C5" i="17"/>
  <c r="P34" i="17"/>
  <c r="P30" i="17" l="1"/>
  <c r="P40" i="17"/>
  <c r="U10" i="17" s="1"/>
  <c r="P23" i="17" l="1"/>
  <c r="D31" i="17"/>
  <c r="P19" i="17" s="1"/>
  <c r="U13" i="17" l="1"/>
  <c r="P41" i="17"/>
  <c r="P37" i="17"/>
  <c r="P42" i="17"/>
  <c r="D23" i="17" l="1"/>
  <c r="P27" i="17"/>
  <c r="D22" i="17"/>
  <c r="D37" i="17" l="1"/>
  <c r="F23" i="17"/>
  <c r="D38" i="17"/>
  <c r="J23" i="17" l="1"/>
  <c r="F21" i="17"/>
  <c r="J21" i="17" l="1"/>
  <c r="F22" i="17"/>
  <c r="J22" i="17" l="1"/>
  <c r="F24" i="17"/>
  <c r="D39" i="17" l="1"/>
  <c r="F26" i="17"/>
  <c r="H26" i="17" l="1"/>
  <c r="P43" i="17" s="1"/>
  <c r="U12" i="17"/>
  <c r="D41" i="17" s="1"/>
  <c r="V10" i="17"/>
  <c r="D32" i="17" l="1"/>
  <c r="D33" i="17" s="1"/>
  <c r="P44" i="17"/>
  <c r="H24" i="17"/>
  <c r="H25" i="17" s="1"/>
  <c r="V12" i="17"/>
  <c r="D42" i="17" s="1"/>
  <c r="V13" i="17"/>
  <c r="D40" i="17" l="1"/>
  <c r="D43" i="17" s="1"/>
  <c r="J33" i="17"/>
  <c r="J31" i="17" l="1"/>
  <c r="D24" i="17"/>
  <c r="J24" i="17" l="1"/>
  <c r="J32" i="17"/>
  <c r="D26" i="17"/>
  <c r="H43" i="17" l="1"/>
  <c r="H10" i="17" s="1"/>
  <c r="H44" i="17" s="1"/>
  <c r="J26" i="17"/>
  <c r="D1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J Ferris</author>
  </authors>
  <commentList>
    <comment ref="C5" authorId="0" shapeId="0" xr:uid="{4EEE3BAD-C616-469D-9FDC-8BE8D2F3E225}">
      <text>
        <r>
          <rPr>
            <sz val="9"/>
            <color indexed="81"/>
            <rFont val="Tahoma"/>
            <family val="2"/>
          </rPr>
          <t xml:space="preserve">
Maximum purchase amount is normally less than ARV x 70% - Renovation.
</t>
        </r>
      </text>
    </comment>
    <comment ref="I5" authorId="0" shapeId="0" xr:uid="{F30DE092-3431-409F-90B9-5A77A858632D}">
      <text>
        <r>
          <rPr>
            <sz val="9"/>
            <color indexed="81"/>
            <rFont val="Tahoma"/>
            <family val="2"/>
          </rPr>
          <t xml:space="preserve">
Projected number of months to purchase the property, renovate, and resell.
</t>
        </r>
      </text>
    </comment>
    <comment ref="O6" authorId="0" shapeId="0" xr:uid="{B568FE79-7181-49CD-9035-88536F5A5C7D}">
      <text>
        <r>
          <rPr>
            <sz val="9"/>
            <color indexed="81"/>
            <rFont val="Tahoma"/>
            <family val="2"/>
          </rPr>
          <t xml:space="preserve">
Maximum purchase amount is normally less than ARV x 70% - Renovation.
</t>
        </r>
      </text>
    </comment>
    <comment ref="C7" authorId="0" shapeId="0" xr:uid="{E4DC3F4A-3E77-43C1-A805-42EA3DC7271D}">
      <text>
        <r>
          <rPr>
            <sz val="9"/>
            <color indexed="81"/>
            <rFont val="Tahoma"/>
            <family val="2"/>
          </rPr>
          <t xml:space="preserve">
ARV should be net of price drops, settlement help, and unexpected home inspection repairs. The value budgeted should be at the low end of the range of reasonable values.</t>
        </r>
      </text>
    </comment>
    <comment ref="C8" authorId="0" shapeId="0" xr:uid="{B2AD6F94-9A98-4069-BBDD-326EF6EEA006}">
      <text>
        <r>
          <rPr>
            <sz val="9"/>
            <color indexed="81"/>
            <rFont val="Tahoma"/>
            <family val="2"/>
          </rPr>
          <t xml:space="preserve">
This is the conservative total cost for the renovation project which you are relying on for your budget. This cost should be replaceable, meaning a substitute contractor could also accomplish the work for the same price.
</t>
        </r>
      </text>
    </comment>
    <comment ref="N8" authorId="0" shapeId="0" xr:uid="{B3CF88DD-6F21-4830-92F8-005705FBF79E}">
      <text>
        <r>
          <rPr>
            <b/>
            <sz val="9"/>
            <color indexed="81"/>
            <rFont val="Tahoma"/>
            <family val="2"/>
          </rPr>
          <t xml:space="preserve">
Desktop Appraisal: $150-175
Full Appraisal: $310-404
Survey: $339-671
https://www.homeadvisor.com/cost/architects-and-en…
Home insp: $350-400
https://www.thumbtack.com/p/home-inspection-cost
WDI insp: $80-100
https://www.thumbtack.com/p/termites-cost
Roof insp: $200-250
https://www.thumbtack.com/p/roof-inspection-cost
Structural insp: $100-200 per hr
https://www.thumbtack.com/p/structural-engineer-co…
Septic insp: $260-420
https://www.thumbtack.com/p/septic-inspection-cost
Well insp: $350-400
https://www.thumbtack.com/p/well-inspection-cost
Mold insp: $290-350
https://www.thumbtack.com/p/mold-inspection-cost
Asbestos insp: $230-330
https://www.thumbtack.com/p/asbestos-testing-cost
Radon insp: $230-330
https://www.thumbtack.com/p/radon-testing-cost</t>
        </r>
      </text>
    </comment>
    <comment ref="D10" authorId="0" shapeId="0" xr:uid="{D63170C9-93E4-4AF7-918E-51C3E34F3AE5}">
      <text>
        <r>
          <rPr>
            <sz val="10"/>
            <color indexed="81"/>
            <rFont val="Tahoma"/>
            <family val="2"/>
          </rPr>
          <t xml:space="preserve">
$20,000 minimum net profit without a lender exception.
</t>
        </r>
      </text>
    </comment>
    <comment ref="H10" authorId="0" shapeId="0" xr:uid="{2AF2B5E1-B262-4AC1-BC85-3DB0E15A3D1B}">
      <text>
        <r>
          <rPr>
            <sz val="9"/>
            <color indexed="81"/>
            <rFont val="Tahoma"/>
            <family val="2"/>
          </rPr>
          <t xml:space="preserve">
Return % is calculated (NetProfit)/(TotalExpenses). A 15% return using a primary loan, and no gap loan, is the minimum return % without a lender exception.</t>
        </r>
      </text>
    </comment>
    <comment ref="O18" authorId="0" shapeId="0" xr:uid="{334355FF-0937-4A7C-8E41-3DA6819FF613}">
      <text>
        <r>
          <rPr>
            <sz val="9"/>
            <color indexed="81"/>
            <rFont val="Tahoma"/>
            <family val="2"/>
          </rPr>
          <t xml:space="preserve">
Search, Examination, Clearing defects, etc.
</t>
        </r>
      </text>
    </comment>
    <comment ref="O19" authorId="0" shapeId="0" xr:uid="{9DE11F91-4724-47E5-927F-6B2F0F405B9A}">
      <text>
        <r>
          <rPr>
            <sz val="9"/>
            <color indexed="81"/>
            <rFont val="Tahoma"/>
            <family val="2"/>
          </rPr>
          <t xml:space="preserve">
Owners coverage, and Lender's coverage. Calculating at ARV x factor.
</t>
        </r>
      </text>
    </comment>
    <comment ref="Q19" authorId="0" shapeId="0" xr:uid="{B53F6521-221A-4506-9BB3-B4EADF8EC06A}">
      <text>
        <r>
          <rPr>
            <sz val="9"/>
            <color indexed="81"/>
            <rFont val="Tahoma"/>
            <family val="2"/>
          </rPr>
          <t xml:space="preserve">
Title insurance cost factor of 0.50% typically covers owners and lenders title ins coverage.</t>
        </r>
      </text>
    </comment>
    <comment ref="O21" authorId="0" shapeId="0" xr:uid="{F0FE5EEC-DDDF-4D37-8F44-266C32A10E21}">
      <text>
        <r>
          <rPr>
            <sz val="9"/>
            <color rgb="FF000000"/>
            <rFont val="Tahoma"/>
            <family val="2"/>
          </rPr>
          <t xml:space="preserve">
</t>
        </r>
        <r>
          <rPr>
            <sz val="9"/>
            <color rgb="FF000000"/>
            <rFont val="Tahoma"/>
            <family val="2"/>
          </rPr>
          <t>Courier, Wire fees, Cert of Good Standing, Tax Cert, etc.</t>
        </r>
      </text>
    </comment>
    <comment ref="Q22" authorId="0" shapeId="0" xr:uid="{0970E3F1-12D5-44ED-93E5-4E1D09CA24E8}">
      <text>
        <r>
          <rPr>
            <sz val="9"/>
            <color indexed="81"/>
            <rFont val="Tahoma"/>
            <family val="2"/>
          </rPr>
          <t xml:space="preserve">
Delaware Transfer tax total 4% customarily split 50/50 between buyer and seller.
</t>
        </r>
      </text>
    </comment>
    <comment ref="O23" authorId="0" shapeId="0" xr:uid="{2D41F5E3-7BC7-4EEB-9B3A-FF051352973B}">
      <text>
        <r>
          <rPr>
            <sz val="9"/>
            <color indexed="81"/>
            <rFont val="Tahoma"/>
            <family val="2"/>
          </rPr>
          <t xml:space="preserve">
Annual property tax total, prorated by # months of project. 
</t>
        </r>
      </text>
    </comment>
    <comment ref="F24" authorId="0" shapeId="0" xr:uid="{5107AA2B-0B37-4B4A-B0BB-FEB0CA066D69}">
      <text>
        <r>
          <rPr>
            <b/>
            <sz val="9"/>
            <color indexed="81"/>
            <rFont val="Tahoma"/>
            <family val="2"/>
          </rPr>
          <t xml:space="preserve">
</t>
        </r>
        <r>
          <rPr>
            <sz val="9"/>
            <color indexed="81"/>
            <rFont val="Tahoma"/>
            <family val="2"/>
          </rPr>
          <t>Minimum Primary Loan Points 2,950</t>
        </r>
      </text>
    </comment>
    <comment ref="H24" authorId="0" shapeId="0" xr:uid="{228FECC4-1C01-4D34-8732-6297621441D7}">
      <text>
        <r>
          <rPr>
            <sz val="9"/>
            <color indexed="81"/>
            <rFont val="Tahoma"/>
            <family val="2"/>
          </rPr>
          <t xml:space="preserve">
Minimum Gap Loan Points 500
</t>
        </r>
      </text>
    </comment>
    <comment ref="O24" authorId="0" shapeId="0" xr:uid="{E388613F-97E3-481A-98A4-5241B028F9A7}">
      <text>
        <r>
          <rPr>
            <sz val="9"/>
            <color indexed="81"/>
            <rFont val="Tahoma"/>
            <family val="2"/>
          </rPr>
          <t xml:space="preserve">
Auction, Realtor, Finder, Consulting, etc.</t>
        </r>
      </text>
    </comment>
    <comment ref="O25" authorId="0" shapeId="0" xr:uid="{18ED8B9A-B07C-4A2A-838C-C226AEC6D55F}">
      <text>
        <r>
          <rPr>
            <sz val="9"/>
            <color indexed="81"/>
            <rFont val="Tahoma"/>
            <family val="2"/>
          </rPr>
          <t xml:space="preserve">
</t>
        </r>
        <r>
          <rPr>
            <b/>
            <sz val="9"/>
            <color indexed="81"/>
            <rFont val="Tahoma"/>
            <family val="2"/>
          </rPr>
          <t>CONTACT A LICENSED INSURANCE AGENT FOR ADVICE AND MORE ACCURATE INFO.</t>
        </r>
        <r>
          <rPr>
            <sz val="9"/>
            <color indexed="81"/>
            <rFont val="Tahoma"/>
            <family val="2"/>
          </rPr>
          <t xml:space="preserve">
</t>
        </r>
        <r>
          <rPr>
            <b/>
            <sz val="9"/>
            <color indexed="81"/>
            <rFont val="Tahoma"/>
            <family val="2"/>
          </rPr>
          <t>Your insurance should</t>
        </r>
        <r>
          <rPr>
            <sz val="9"/>
            <color indexed="81"/>
            <rFont val="Tahoma"/>
            <family val="2"/>
          </rPr>
          <t xml:space="preserve">: list any lender as loss payee/mortgagee, provide liability coverage to at least 1MM, provide property damage coverage equal to the greater of the loan amount or the full replacement value of the property with improvements and materials, cover the scope of work (rehab vs reconstruction/any structural), provide coverage as a vacant property for the entire period it is unoccupied. </t>
        </r>
        <r>
          <rPr>
            <b/>
            <sz val="9"/>
            <color indexed="81"/>
            <rFont val="Tahoma"/>
            <family val="2"/>
          </rPr>
          <t xml:space="preserve">Typically Builder's Risk insurance and a Liability rider or policy satisfy the insurance needed. 
</t>
        </r>
      </text>
    </comment>
    <comment ref="O30" authorId="0" shapeId="0" xr:uid="{FEAFDAF0-7048-4654-A842-A6B6366547CC}">
      <text>
        <r>
          <rPr>
            <sz val="9"/>
            <color indexed="81"/>
            <rFont val="Tahoma"/>
            <family val="2"/>
          </rPr>
          <t xml:space="preserve">
This is the conservative total cost for the renovation project which you are relying on for your budget. This cost should be replaceable, meaning a substitute contractor could also accomplish the work for the same price.</t>
        </r>
      </text>
    </comment>
    <comment ref="O31" authorId="0" shapeId="0" xr:uid="{DA36E933-E71E-4844-B7A6-2CBB577E552E}">
      <text>
        <r>
          <rPr>
            <sz val="9"/>
            <color indexed="81"/>
            <rFont val="Tahoma"/>
            <family val="2"/>
          </rPr>
          <t xml:space="preserve">
Max renovation advance costs paid out by borrower before a draw reimbursement from a loan.
Unless the contractor will wait for payment, renovation work is paid for upfront by the borrower and reimbursed in scheduled draws from the loan's renovation escrow.
A Draw Schedule illustrates a detailed list of the work to be performed in each phase, and the associated costs for that work. Four draws from the loan's renovation escrow is common. 
Example: 
Draw 1
Remove and replace roof    $6,000
Gut kitchen and baths    $1,000 
Clean out house/basement/garage    $2,500
Remove landscaping    $750
Haul away and dump fees included.
Total cost for Draw 1- $10,000
</t>
        </r>
      </text>
    </comment>
    <comment ref="O35" authorId="0" shapeId="0" xr:uid="{DC05FB40-D99E-4DB4-90B5-95FFE30DE157}">
      <text>
        <r>
          <rPr>
            <sz val="9"/>
            <color indexed="81"/>
            <rFont val="Tahoma"/>
            <family val="2"/>
          </rPr>
          <t xml:space="preserve">
Gas, electric, water, sewer, etc.
</t>
        </r>
      </text>
    </comment>
    <comment ref="O36" authorId="0" shapeId="0" xr:uid="{AB15D601-5E42-4248-930B-1BE4306ED4B7}">
      <text>
        <r>
          <rPr>
            <sz val="9"/>
            <color indexed="81"/>
            <rFont val="Tahoma"/>
            <family val="2"/>
          </rPr>
          <t xml:space="preserve">
Rent, condo fees, homeowner association, etc.
</t>
        </r>
      </text>
    </comment>
    <comment ref="O40" authorId="0" shapeId="0" xr:uid="{72F9970D-75C1-40CD-8CA9-15561EFF71AD}">
      <text>
        <r>
          <rPr>
            <sz val="9"/>
            <color indexed="81"/>
            <rFont val="Tahoma"/>
            <family val="2"/>
          </rPr>
          <t xml:space="preserve">
ARV should be net of price drops, settlement help, and unexpected home inspection repairs. The value budgeted should be at the low end of the range of reasonable values.
</t>
        </r>
      </text>
    </comment>
    <comment ref="Q41" authorId="0" shapeId="0" xr:uid="{55602FFE-394E-4E61-A8EF-00F20A7AB41E}">
      <text>
        <r>
          <rPr>
            <sz val="9"/>
            <color indexed="81"/>
            <rFont val="Tahoma"/>
            <family val="2"/>
          </rPr>
          <t xml:space="preserve">
4% - 6% is typical
</t>
        </r>
      </text>
    </comment>
    <comment ref="Q42" authorId="0" shapeId="0" xr:uid="{FB3C0CB9-2C8C-4D5F-88AA-436362EA52F3}">
      <text>
        <r>
          <rPr>
            <sz val="9"/>
            <color indexed="81"/>
            <rFont val="Tahoma"/>
            <family val="2"/>
          </rPr>
          <t xml:space="preserve">
Delaware Transfer tax total 4% customarily split 50/50 between buyer and seller. 2% + 2% = 4%</t>
        </r>
      </text>
    </comment>
  </commentList>
</comments>
</file>

<file path=xl/sharedStrings.xml><?xml version="1.0" encoding="utf-8"?>
<sst xmlns="http://schemas.openxmlformats.org/spreadsheetml/2006/main" count="111" uniqueCount="95">
  <si>
    <t>Realtor Fees</t>
  </si>
  <si>
    <t>Utilities</t>
  </si>
  <si>
    <t>Attorney Fees</t>
  </si>
  <si>
    <t>Inspections</t>
  </si>
  <si>
    <t>Title Insurance</t>
  </si>
  <si>
    <t>Recording</t>
  </si>
  <si>
    <t>Survey</t>
  </si>
  <si>
    <t>Purchase Price</t>
  </si>
  <si>
    <t>Resale Transfer Tax</t>
  </si>
  <si>
    <t>Other</t>
  </si>
  <si>
    <t>Title Services</t>
  </si>
  <si>
    <t>Appraisal</t>
  </si>
  <si>
    <t>Additional Closing Fees</t>
  </si>
  <si>
    <t>Other Purchase Fees</t>
  </si>
  <si>
    <t>Total Due Diligence</t>
  </si>
  <si>
    <t>Total Purchase Settlement Costs</t>
  </si>
  <si>
    <t>Acquisition Transfer Tax</t>
  </si>
  <si>
    <t>Total Renovation Costs</t>
  </si>
  <si>
    <t>Net From Resale Settlement</t>
  </si>
  <si>
    <t>Misc.</t>
  </si>
  <si>
    <t>Total Carrying Costs</t>
  </si>
  <si>
    <t>PURCHASE PRICE</t>
  </si>
  <si>
    <t>PURCHASE DUE DILIGENCE</t>
  </si>
  <si>
    <t>PURCHASE SETTLEMENT COSTS</t>
  </si>
  <si>
    <t>RENOVATION COSTS</t>
  </si>
  <si>
    <t>CARRYING COSTS</t>
  </si>
  <si>
    <t>RESALE SETTLEMENT</t>
  </si>
  <si>
    <t>LTV</t>
  </si>
  <si>
    <t>Renovation and Carry Costs</t>
  </si>
  <si>
    <t>Primary Loan Points</t>
  </si>
  <si>
    <t>Gap Loan Points</t>
  </si>
  <si>
    <t>Interest Cost</t>
  </si>
  <si>
    <t>Points Cost</t>
  </si>
  <si>
    <t>Max  loan avail</t>
  </si>
  <si>
    <t>Project Details</t>
  </si>
  <si>
    <t>Key Numbers</t>
  </si>
  <si>
    <t>Xfer Tax, Realtor, Other</t>
  </si>
  <si>
    <t>After Repaired Value (ARV)</t>
  </si>
  <si>
    <t>Primary Loan</t>
  </si>
  <si>
    <t>Income</t>
  </si>
  <si>
    <t>Expenses</t>
  </si>
  <si>
    <t>Due Diligence and Settlement</t>
  </si>
  <si>
    <t>Source of Funds</t>
  </si>
  <si>
    <t>Projected Deal Summary</t>
  </si>
  <si>
    <t>Return %</t>
  </si>
  <si>
    <t>g</t>
  </si>
  <si>
    <t>Net Resale Income</t>
  </si>
  <si>
    <t>Primary</t>
  </si>
  <si>
    <t>Gap</t>
  </si>
  <si>
    <t>Total Expenses</t>
  </si>
  <si>
    <t>Total Funding Needed</t>
  </si>
  <si>
    <t xml:space="preserve">Loan Amount </t>
  </si>
  <si>
    <t xml:space="preserve">Points </t>
  </si>
  <si>
    <t>Combined Loan Totals</t>
  </si>
  <si>
    <t>Show this loan.</t>
  </si>
  <si>
    <t>Hide this loan.</t>
  </si>
  <si>
    <t>Loan Points</t>
  </si>
  <si>
    <t>Primary Loan Interest</t>
  </si>
  <si>
    <t>Gap Loan Interest</t>
  </si>
  <si>
    <t xml:space="preserve">Annual Prop. Taxes (prorated) </t>
  </si>
  <si>
    <t>Projected # Months to Resale</t>
  </si>
  <si>
    <t xml:space="preserve">Net Profit </t>
  </si>
  <si>
    <t>Total</t>
  </si>
  <si>
    <t>Minimum points cost</t>
  </si>
  <si>
    <t>Property and Liability Insurance</t>
  </si>
  <si>
    <t>Draw Advance Needed</t>
  </si>
  <si>
    <t>Loan to Value</t>
  </si>
  <si>
    <t>Loan Factors</t>
  </si>
  <si>
    <t>Projected Interest</t>
  </si>
  <si>
    <t>Purchase Deposit Paid</t>
  </si>
  <si>
    <t>Net After Repaired Value (ARV)</t>
  </si>
  <si>
    <t># of Months to Renovate</t>
  </si>
  <si>
    <t># of Months on Market</t>
  </si>
  <si>
    <t>Total Loan Term</t>
  </si>
  <si>
    <t>Purchase Price - Deposit</t>
  </si>
  <si>
    <t>Draw Advance</t>
  </si>
  <si>
    <t>i</t>
  </si>
  <si>
    <t>Net Profit</t>
  </si>
  <si>
    <t>Select Show/Hide</t>
  </si>
  <si>
    <t>Gap/Draw Advance</t>
  </si>
  <si>
    <r>
      <rPr>
        <i/>
        <sz val="9"/>
        <color rgb="FF000000"/>
        <rFont val="Calibri"/>
        <family val="2"/>
        <scheme val="minor"/>
      </rPr>
      <t xml:space="preserve">(Origination Fee) </t>
    </r>
    <r>
      <rPr>
        <sz val="11"/>
        <color rgb="FF000000"/>
        <rFont val="Calibri"/>
        <family val="2"/>
        <scheme val="minor"/>
      </rPr>
      <t>Points</t>
    </r>
  </si>
  <si>
    <r>
      <rPr>
        <i/>
        <sz val="9"/>
        <color rgb="FF000000"/>
        <rFont val="Calibri"/>
        <family val="2"/>
        <scheme val="minor"/>
      </rPr>
      <t xml:space="preserve">(A.P.R. Compounded Daily) </t>
    </r>
    <r>
      <rPr>
        <sz val="11"/>
        <color rgb="FF000000"/>
        <rFont val="Calibri"/>
        <family val="2"/>
        <scheme val="minor"/>
      </rPr>
      <t>Interest Rate</t>
    </r>
  </si>
  <si>
    <r>
      <rPr>
        <b/>
        <i/>
        <sz val="9"/>
        <rFont val="Calibri"/>
        <family val="2"/>
        <scheme val="minor"/>
      </rPr>
      <t>(Net re-sale amt)</t>
    </r>
    <r>
      <rPr>
        <b/>
        <sz val="11"/>
        <rFont val="Calibri"/>
        <family val="2"/>
        <scheme val="minor"/>
      </rPr>
      <t xml:space="preserve"> ARV</t>
    </r>
  </si>
  <si>
    <t>CASH-IN</t>
  </si>
  <si>
    <t xml:space="preserve">Net Profit / Total Expenses = Return %  </t>
  </si>
  <si>
    <t>123 Galaxy Drive, Dover, DE 19901</t>
  </si>
  <si>
    <t>PA 1.0%</t>
  </si>
  <si>
    <t>NJ 1.0%</t>
  </si>
  <si>
    <t>NJ 0.0%</t>
  </si>
  <si>
    <t>ASK HOW MUCH IS NEEDED OR IF THEY CAN COVER IT</t>
  </si>
  <si>
    <t>Points carried until end of loan</t>
  </si>
  <si>
    <t>ADD IF BEING PAID BY BORROWER</t>
  </si>
  <si>
    <t>CONFIRM W BORROWER</t>
  </si>
  <si>
    <t>DELETE IF POINTS ARE PAID AT BEGINNING OF LOAN.</t>
  </si>
  <si>
    <t>DELETE F24 AND H24 IF POINTS ARE PAID AT END OF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</si>
</sst>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_);_(* \(#,##0.00\);_(* &quot;-&quot;_);_(@_)"/>
    <numFmt numFmtId="165" formatCode="&quot;$&quot;#,##0"/>
  </numFmts>
  <fonts count="38" x14ac:knownFonts="1">
    <font>
      <sz val="10"/>
      <color rgb="FF000000"/>
      <name val="Arial"/>
    </font>
    <font>
      <sz val="10"/>
      <color rgb="FF000000"/>
      <name val="Arial"/>
      <family val="2"/>
    </font>
    <font>
      <sz val="9"/>
      <color indexed="81"/>
      <name val="Tahoma"/>
      <family val="2"/>
    </font>
    <font>
      <b/>
      <sz val="9"/>
      <color indexed="81"/>
      <name val="Tahoma"/>
      <family val="2"/>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0"/>
      <name val="Calibri"/>
      <family val="2"/>
      <scheme val="minor"/>
    </font>
    <font>
      <sz val="11"/>
      <color rgb="FF000000"/>
      <name val="Arial"/>
      <family val="2"/>
    </font>
    <font>
      <b/>
      <sz val="16"/>
      <name val="Calibri"/>
      <family val="2"/>
      <scheme val="minor"/>
    </font>
    <font>
      <b/>
      <sz val="14"/>
      <color rgb="FF000000"/>
      <name val="Calibri"/>
      <family val="2"/>
      <scheme val="minor"/>
    </font>
    <font>
      <sz val="10"/>
      <color rgb="FF000000"/>
      <name val="Calibri"/>
      <family val="2"/>
      <scheme val="minor"/>
    </font>
    <font>
      <b/>
      <sz val="11"/>
      <color rgb="FF0070C0"/>
      <name val="Calibri"/>
      <family val="2"/>
      <scheme val="minor"/>
    </font>
    <font>
      <b/>
      <sz val="12"/>
      <color rgb="FF000000"/>
      <name val="Calibri"/>
      <family val="2"/>
      <scheme val="minor"/>
    </font>
    <font>
      <b/>
      <sz val="11"/>
      <color rgb="FFFF0000"/>
      <name val="Calibri"/>
      <family val="2"/>
      <scheme val="minor"/>
    </font>
    <font>
      <b/>
      <sz val="18"/>
      <name val="Calibri"/>
      <family val="2"/>
      <scheme val="minor"/>
    </font>
    <font>
      <sz val="16"/>
      <color rgb="FF000000"/>
      <name val="Calibri"/>
      <family val="2"/>
      <scheme val="minor"/>
    </font>
    <font>
      <sz val="11"/>
      <color rgb="FF000000"/>
      <name val="Wingdings 3"/>
      <family val="1"/>
      <charset val="2"/>
    </font>
    <font>
      <b/>
      <u/>
      <sz val="11"/>
      <color rgb="FF000000"/>
      <name val="Calibri"/>
      <family val="2"/>
      <scheme val="minor"/>
    </font>
    <font>
      <sz val="11"/>
      <color rgb="FF0070C0"/>
      <name val="Calibri"/>
      <family val="2"/>
      <scheme val="minor"/>
    </font>
    <font>
      <b/>
      <sz val="16"/>
      <color theme="0"/>
      <name val="Calibri"/>
      <family val="2"/>
      <scheme val="minor"/>
    </font>
    <font>
      <b/>
      <u/>
      <sz val="12"/>
      <color rgb="FF000000"/>
      <name val="Calibri"/>
      <family val="2"/>
      <scheme val="minor"/>
    </font>
    <font>
      <u/>
      <sz val="11"/>
      <color rgb="FF000000"/>
      <name val="Calibri"/>
      <family val="2"/>
      <scheme val="minor"/>
    </font>
    <font>
      <i/>
      <sz val="9"/>
      <color rgb="FF000000"/>
      <name val="Calibri"/>
      <family val="2"/>
      <scheme val="minor"/>
    </font>
    <font>
      <b/>
      <sz val="12"/>
      <color theme="1" tint="0.34998626667073579"/>
      <name val="Calibri"/>
      <family val="2"/>
      <scheme val="minor"/>
    </font>
    <font>
      <b/>
      <sz val="11"/>
      <color theme="0"/>
      <name val="Calibri"/>
      <family val="2"/>
      <scheme val="minor"/>
    </font>
    <font>
      <sz val="11"/>
      <color theme="0"/>
      <name val="Calibri"/>
      <family val="2"/>
      <scheme val="minor"/>
    </font>
    <font>
      <sz val="10"/>
      <color indexed="81"/>
      <name val="Tahoma"/>
      <family val="2"/>
    </font>
    <font>
      <sz val="11"/>
      <name val="Wingdings 3"/>
      <family val="1"/>
      <charset val="2"/>
    </font>
    <font>
      <b/>
      <sz val="11"/>
      <name val="Calibri"/>
      <family val="1"/>
      <charset val="2"/>
      <scheme val="minor"/>
    </font>
    <font>
      <sz val="11"/>
      <name val="Arial"/>
      <family val="2"/>
    </font>
    <font>
      <b/>
      <u/>
      <sz val="11"/>
      <color rgb="FF0070C0"/>
      <name val="Calibri"/>
      <family val="2"/>
      <scheme val="minor"/>
    </font>
    <font>
      <b/>
      <sz val="12"/>
      <color rgb="FFFF0000"/>
      <name val="Calibri"/>
      <family val="2"/>
      <scheme val="minor"/>
    </font>
    <font>
      <b/>
      <i/>
      <sz val="9"/>
      <name val="Calibri"/>
      <family val="2"/>
      <scheme val="minor"/>
    </font>
    <font>
      <u val="singleAccounting"/>
      <sz val="11"/>
      <color rgb="FF000000"/>
      <name val="Calibri"/>
      <family val="2"/>
      <scheme val="minor"/>
    </font>
    <font>
      <b/>
      <sz val="10"/>
      <color rgb="FF000000"/>
      <name val="Arial"/>
      <family val="2"/>
    </font>
    <font>
      <sz val="9"/>
      <color rgb="FF000000"/>
      <name val="Tahoma"/>
      <family val="2"/>
    </font>
  </fonts>
  <fills count="13">
    <fill>
      <patternFill patternType="none"/>
    </fill>
    <fill>
      <patternFill patternType="gray125"/>
    </fill>
    <fill>
      <patternFill patternType="solid">
        <fgColor theme="0"/>
        <bgColor indexed="64"/>
      </patternFill>
    </fill>
    <fill>
      <patternFill patternType="solid">
        <fgColor rgb="FFFFFF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249977111117893"/>
        <bgColor indexed="64"/>
      </patternFill>
    </fill>
    <fill>
      <patternFill patternType="gray125">
        <fgColor rgb="FFFF0000"/>
        <bgColor theme="0"/>
      </patternFill>
    </fill>
    <fill>
      <patternFill patternType="gray125">
        <fgColor theme="1" tint="0.499984740745262"/>
        <bgColor theme="0"/>
      </patternFill>
    </fill>
    <fill>
      <patternFill patternType="solid">
        <fgColor rgb="FFFF000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Dashed">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8">
    <xf numFmtId="0" fontId="0" fillId="0" borderId="0" xfId="0"/>
    <xf numFmtId="41" fontId="6" fillId="3" borderId="1" xfId="1" applyNumberFormat="1" applyFont="1" applyFill="1" applyBorder="1" applyProtection="1">
      <protection locked="0"/>
    </xf>
    <xf numFmtId="10" fontId="6" fillId="3" borderId="2" xfId="2" applyNumberFormat="1" applyFont="1" applyFill="1" applyBorder="1" applyAlignment="1" applyProtection="1">
      <alignment horizontal="center" vertical="center"/>
      <protection locked="0"/>
    </xf>
    <xf numFmtId="41" fontId="6" fillId="3" borderId="4" xfId="1" applyNumberFormat="1" applyFont="1" applyFill="1" applyBorder="1" applyProtection="1">
      <protection locked="0"/>
    </xf>
    <xf numFmtId="0" fontId="6" fillId="3" borderId="1" xfId="0" applyFont="1" applyFill="1" applyBorder="1" applyAlignment="1" applyProtection="1">
      <alignment horizontal="right" vertical="center"/>
      <protection locked="0"/>
    </xf>
    <xf numFmtId="0" fontId="4" fillId="2" borderId="0" xfId="0" applyFont="1" applyFill="1" applyProtection="1"/>
    <xf numFmtId="0" fontId="4" fillId="2" borderId="9"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0" xfId="0" applyFont="1" applyFill="1" applyBorder="1" applyAlignment="1" applyProtection="1">
      <alignment vertical="top"/>
    </xf>
    <xf numFmtId="0" fontId="4" fillId="2" borderId="9" xfId="0" applyFont="1" applyFill="1" applyBorder="1" applyAlignment="1" applyProtection="1">
      <alignment vertical="top"/>
    </xf>
    <xf numFmtId="0" fontId="5" fillId="2" borderId="10" xfId="0" applyFont="1" applyFill="1" applyBorder="1" applyAlignment="1" applyProtection="1">
      <alignment vertical="center"/>
    </xf>
    <xf numFmtId="0" fontId="5" fillId="2" borderId="9" xfId="0" applyFont="1" applyFill="1" applyBorder="1" applyAlignment="1" applyProtection="1">
      <alignment vertical="top"/>
    </xf>
    <xf numFmtId="0" fontId="4" fillId="2" borderId="9"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right"/>
    </xf>
    <xf numFmtId="41" fontId="6" fillId="2" borderId="0" xfId="1" applyNumberFormat="1" applyFont="1" applyFill="1" applyBorder="1" applyAlignment="1" applyProtection="1">
      <alignment horizontal="right"/>
    </xf>
    <xf numFmtId="0" fontId="5" fillId="2" borderId="0" xfId="0" applyFont="1" applyFill="1" applyAlignment="1" applyProtection="1">
      <alignment vertical="top"/>
    </xf>
    <xf numFmtId="0" fontId="4" fillId="2" borderId="9" xfId="0" applyFont="1" applyFill="1" applyBorder="1" applyAlignment="1" applyProtection="1">
      <alignment horizontal="right"/>
    </xf>
    <xf numFmtId="0" fontId="5" fillId="2" borderId="9" xfId="0" applyFont="1" applyFill="1" applyBorder="1" applyAlignment="1" applyProtection="1">
      <alignment vertical="center"/>
    </xf>
    <xf numFmtId="0" fontId="5" fillId="2" borderId="0" xfId="0" applyFont="1" applyFill="1" applyAlignment="1" applyProtection="1">
      <alignment vertical="center"/>
    </xf>
    <xf numFmtId="0" fontId="4" fillId="2" borderId="10" xfId="0" applyFont="1" applyFill="1" applyBorder="1" applyProtection="1"/>
    <xf numFmtId="0" fontId="4" fillId="2" borderId="9" xfId="0" applyFont="1" applyFill="1" applyBorder="1" applyAlignment="1" applyProtection="1">
      <alignment horizontal="right" vertical="top"/>
    </xf>
    <xf numFmtId="0" fontId="4" fillId="2" borderId="9" xfId="0" applyFont="1" applyFill="1" applyBorder="1" applyAlignment="1" applyProtection="1">
      <alignment horizontal="right" vertical="center"/>
    </xf>
    <xf numFmtId="4" fontId="4" fillId="2" borderId="0" xfId="0" applyNumberFormat="1" applyFont="1" applyFill="1" applyBorder="1" applyAlignment="1" applyProtection="1">
      <alignment horizontal="center"/>
    </xf>
    <xf numFmtId="4" fontId="4" fillId="2" borderId="0" xfId="0" applyNumberFormat="1" applyFont="1" applyFill="1" applyBorder="1" applyProtection="1"/>
    <xf numFmtId="0" fontId="5" fillId="2" borderId="0" xfId="0" applyFont="1" applyFill="1" applyBorder="1" applyAlignment="1" applyProtection="1">
      <alignment vertical="top"/>
    </xf>
    <xf numFmtId="43" fontId="5" fillId="2" borderId="0" xfId="0" applyNumberFormat="1" applyFont="1" applyFill="1" applyAlignment="1" applyProtection="1">
      <alignment vertical="top"/>
    </xf>
    <xf numFmtId="0" fontId="5" fillId="2" borderId="0" xfId="0" applyFont="1" applyFill="1" applyBorder="1" applyAlignment="1" applyProtection="1">
      <alignment horizontal="right"/>
    </xf>
    <xf numFmtId="43" fontId="4" fillId="2" borderId="0" xfId="0" applyNumberFormat="1" applyFont="1" applyFill="1" applyAlignment="1" applyProtection="1">
      <alignment vertical="center"/>
    </xf>
    <xf numFmtId="10" fontId="6" fillId="3" borderId="1" xfId="2" applyNumberFormat="1" applyFont="1" applyFill="1" applyBorder="1" applyAlignment="1" applyProtection="1">
      <alignment horizontal="center" vertical="center"/>
      <protection locked="0"/>
    </xf>
    <xf numFmtId="43" fontId="4" fillId="2" borderId="0" xfId="0" applyNumberFormat="1" applyFont="1" applyFill="1" applyProtection="1"/>
    <xf numFmtId="0" fontId="9" fillId="2" borderId="0" xfId="0" applyFont="1" applyFill="1" applyBorder="1" applyProtection="1"/>
    <xf numFmtId="43" fontId="17" fillId="2" borderId="0" xfId="0" applyNumberFormat="1" applyFont="1" applyFill="1" applyAlignment="1" applyProtection="1">
      <alignment horizontal="center"/>
    </xf>
    <xf numFmtId="41" fontId="6" fillId="3" borderId="1" xfId="1" applyNumberFormat="1" applyFont="1" applyFill="1" applyBorder="1" applyAlignment="1" applyProtection="1">
      <alignment vertical="center"/>
      <protection locked="0"/>
    </xf>
    <xf numFmtId="0" fontId="5" fillId="2" borderId="0" xfId="0" applyFont="1" applyFill="1" applyBorder="1" applyProtection="1"/>
    <xf numFmtId="0" fontId="6" fillId="3" borderId="17" xfId="0" applyFont="1" applyFill="1" applyBorder="1" applyAlignment="1" applyProtection="1">
      <alignment horizontal="right" vertical="center"/>
      <protection locked="0"/>
    </xf>
    <xf numFmtId="10" fontId="6" fillId="3" borderId="1" xfId="2" applyNumberFormat="1" applyFont="1" applyFill="1" applyBorder="1" applyAlignment="1" applyProtection="1">
      <alignment horizontal="center"/>
      <protection locked="0"/>
    </xf>
    <xf numFmtId="164" fontId="6" fillId="3" borderId="1" xfId="1" applyNumberFormat="1" applyFont="1" applyFill="1" applyBorder="1" applyProtection="1">
      <protection locked="0"/>
    </xf>
    <xf numFmtId="10" fontId="11" fillId="2" borderId="0" xfId="2" applyNumberFormat="1" applyFont="1" applyFill="1" applyBorder="1" applyAlignment="1" applyProtection="1">
      <alignment horizontal="left" vertical="center"/>
    </xf>
    <xf numFmtId="0" fontId="4" fillId="6" borderId="0" xfId="0" applyFont="1" applyFill="1" applyBorder="1" applyAlignment="1" applyProtection="1">
      <alignment horizontal="right" vertical="center"/>
    </xf>
    <xf numFmtId="0" fontId="5" fillId="6" borderId="0" xfId="0" applyFont="1" applyFill="1" applyBorder="1" applyAlignment="1" applyProtection="1">
      <alignment vertical="top"/>
    </xf>
    <xf numFmtId="0" fontId="5" fillId="6" borderId="0" xfId="0" applyFont="1" applyFill="1" applyBorder="1" applyProtection="1"/>
    <xf numFmtId="0" fontId="21" fillId="2" borderId="9" xfId="0" applyFont="1" applyFill="1" applyBorder="1" applyAlignment="1" applyProtection="1">
      <alignment horizontal="center"/>
    </xf>
    <xf numFmtId="0" fontId="21" fillId="2" borderId="0" xfId="0" applyFont="1" applyFill="1" applyBorder="1" applyAlignment="1" applyProtection="1">
      <alignment horizontal="center"/>
    </xf>
    <xf numFmtId="0" fontId="21" fillId="2" borderId="10" xfId="0" applyFont="1" applyFill="1" applyBorder="1" applyAlignment="1" applyProtection="1">
      <alignment horizontal="center"/>
    </xf>
    <xf numFmtId="0" fontId="21" fillId="6" borderId="0" xfId="0" applyFont="1" applyFill="1" applyBorder="1" applyAlignment="1" applyProtection="1">
      <alignment horizontal="center"/>
    </xf>
    <xf numFmtId="0" fontId="7" fillId="6" borderId="0" xfId="0" applyFont="1" applyFill="1" applyBorder="1" applyAlignment="1" applyProtection="1">
      <alignment horizontal="right" vertical="top"/>
    </xf>
    <xf numFmtId="41" fontId="7" fillId="6" borderId="5" xfId="1" applyNumberFormat="1" applyFont="1" applyFill="1" applyBorder="1" applyAlignment="1" applyProtection="1">
      <alignment vertical="top"/>
    </xf>
    <xf numFmtId="3" fontId="6" fillId="6" borderId="0" xfId="2" applyNumberFormat="1" applyFont="1" applyFill="1" applyBorder="1" applyAlignment="1" applyProtection="1">
      <alignment horizontal="center" vertical="top"/>
    </xf>
    <xf numFmtId="41" fontId="7" fillId="6" borderId="0" xfId="1" applyNumberFormat="1" applyFont="1" applyFill="1" applyBorder="1" applyAlignment="1" applyProtection="1">
      <alignment vertical="top"/>
    </xf>
    <xf numFmtId="0" fontId="6" fillId="6" borderId="0" xfId="0" applyFont="1" applyFill="1" applyBorder="1" applyAlignment="1" applyProtection="1">
      <alignment horizontal="right" vertical="center"/>
    </xf>
    <xf numFmtId="10" fontId="6" fillId="6" borderId="0" xfId="2" applyNumberFormat="1" applyFont="1" applyFill="1" applyBorder="1" applyAlignment="1" applyProtection="1">
      <alignment horizontal="center" vertical="top"/>
    </xf>
    <xf numFmtId="10" fontId="6" fillId="6" borderId="0" xfId="2" applyNumberFormat="1" applyFont="1" applyFill="1" applyBorder="1" applyAlignment="1" applyProtection="1">
      <alignment horizontal="center" vertical="center"/>
    </xf>
    <xf numFmtId="0" fontId="9" fillId="6" borderId="0" xfId="0" applyFont="1" applyFill="1" applyBorder="1" applyProtection="1"/>
    <xf numFmtId="0" fontId="7" fillId="6" borderId="0" xfId="0" applyFont="1" applyFill="1" applyBorder="1" applyAlignment="1" applyProtection="1">
      <alignment horizontal="right" vertical="center"/>
    </xf>
    <xf numFmtId="0" fontId="6" fillId="6" borderId="0" xfId="0" applyFont="1" applyFill="1" applyBorder="1" applyAlignment="1" applyProtection="1">
      <alignment horizontal="right" vertical="center" wrapText="1"/>
    </xf>
    <xf numFmtId="0" fontId="6" fillId="6" borderId="0" xfId="0" applyFont="1" applyFill="1" applyBorder="1" applyAlignment="1" applyProtection="1">
      <alignment horizontal="right" vertical="top"/>
    </xf>
    <xf numFmtId="41" fontId="6" fillId="6" borderId="0" xfId="1" applyNumberFormat="1" applyFont="1" applyFill="1" applyBorder="1" applyProtection="1"/>
    <xf numFmtId="10" fontId="8" fillId="6" borderId="0" xfId="2" applyNumberFormat="1" applyFont="1" applyFill="1" applyBorder="1" applyAlignment="1" applyProtection="1">
      <alignment horizontal="center" vertical="center" wrapText="1"/>
    </xf>
    <xf numFmtId="10" fontId="7" fillId="6" borderId="0" xfId="2" applyNumberFormat="1" applyFont="1" applyFill="1" applyBorder="1" applyAlignment="1" applyProtection="1">
      <alignment horizontal="center" vertical="center"/>
    </xf>
    <xf numFmtId="41" fontId="6" fillId="6" borderId="0" xfId="1" applyNumberFormat="1" applyFont="1" applyFill="1" applyBorder="1" applyAlignment="1" applyProtection="1">
      <alignment vertical="center"/>
    </xf>
    <xf numFmtId="41" fontId="7" fillId="6" borderId="1" xfId="1" applyNumberFormat="1" applyFont="1" applyFill="1" applyBorder="1" applyProtection="1"/>
    <xf numFmtId="10" fontId="6" fillId="6" borderId="0" xfId="2" applyNumberFormat="1" applyFont="1" applyFill="1" applyBorder="1" applyAlignment="1" applyProtection="1">
      <alignment horizontal="center"/>
    </xf>
    <xf numFmtId="10" fontId="7" fillId="6" borderId="0" xfId="2" applyNumberFormat="1" applyFont="1" applyFill="1" applyBorder="1" applyAlignment="1" applyProtection="1">
      <alignment horizontal="center" vertical="top"/>
    </xf>
    <xf numFmtId="41" fontId="6" fillId="6" borderId="1" xfId="1" applyNumberFormat="1" applyFont="1" applyFill="1" applyBorder="1" applyAlignment="1" applyProtection="1">
      <alignment horizontal="center"/>
    </xf>
    <xf numFmtId="0" fontId="7" fillId="6" borderId="0" xfId="0" applyFont="1" applyFill="1" applyBorder="1" applyAlignment="1" applyProtection="1">
      <alignment horizontal="right" vertical="center" wrapText="1"/>
    </xf>
    <xf numFmtId="41" fontId="7" fillId="6" borderId="1" xfId="1" applyNumberFormat="1" applyFont="1" applyFill="1" applyBorder="1" applyAlignment="1" applyProtection="1">
      <alignment horizontal="right" vertical="center"/>
    </xf>
    <xf numFmtId="41" fontId="6" fillId="6" borderId="1" xfId="1" applyNumberFormat="1" applyFont="1" applyFill="1" applyBorder="1" applyProtection="1"/>
    <xf numFmtId="3" fontId="6" fillId="6" borderId="0" xfId="1" applyNumberFormat="1" applyFont="1" applyFill="1" applyBorder="1" applyAlignment="1" applyProtection="1">
      <alignment horizontal="center" vertical="center"/>
    </xf>
    <xf numFmtId="41" fontId="7" fillId="6" borderId="1" xfId="1" applyNumberFormat="1" applyFont="1" applyFill="1" applyBorder="1" applyAlignment="1" applyProtection="1">
      <alignment vertical="top"/>
    </xf>
    <xf numFmtId="0" fontId="0" fillId="6" borderId="0" xfId="0" applyFill="1" applyBorder="1" applyProtection="1"/>
    <xf numFmtId="0" fontId="5" fillId="2" borderId="6" xfId="0" applyFont="1" applyFill="1" applyBorder="1" applyProtection="1"/>
    <xf numFmtId="0" fontId="5" fillId="2" borderId="12" xfId="0" applyFont="1" applyFill="1" applyBorder="1" applyProtection="1"/>
    <xf numFmtId="0" fontId="5" fillId="0" borderId="0" xfId="0" applyFont="1" applyBorder="1" applyProtection="1"/>
    <xf numFmtId="41" fontId="29" fillId="2" borderId="0" xfId="1" applyNumberFormat="1" applyFont="1" applyFill="1" applyBorder="1" applyAlignment="1" applyProtection="1">
      <alignment horizontal="right"/>
    </xf>
    <xf numFmtId="0" fontId="5" fillId="0" borderId="0" xfId="0" applyFont="1" applyBorder="1" applyAlignment="1" applyProtection="1">
      <alignment vertical="top"/>
    </xf>
    <xf numFmtId="0" fontId="19" fillId="2" borderId="0" xfId="0" applyFont="1" applyFill="1" applyBorder="1" applyAlignment="1" applyProtection="1">
      <alignment horizontal="right"/>
    </xf>
    <xf numFmtId="0" fontId="5" fillId="2" borderId="0" xfId="0" applyFont="1" applyFill="1" applyBorder="1" applyAlignment="1" applyProtection="1">
      <alignment horizontal="center" vertical="center"/>
    </xf>
    <xf numFmtId="0" fontId="4" fillId="2" borderId="0" xfId="0" applyFont="1" applyFill="1" applyBorder="1" applyAlignment="1" applyProtection="1">
      <alignment horizontal="right" vertical="top"/>
    </xf>
    <xf numFmtId="41" fontId="4" fillId="2" borderId="0" xfId="1" applyNumberFormat="1"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14" fillId="2" borderId="0" xfId="0" applyFont="1" applyFill="1" applyBorder="1" applyAlignment="1" applyProtection="1">
      <alignment horizontal="right"/>
    </xf>
    <xf numFmtId="0" fontId="24" fillId="2" borderId="0" xfId="0" applyFont="1" applyFill="1" applyBorder="1" applyAlignment="1" applyProtection="1">
      <alignment horizontal="right"/>
    </xf>
    <xf numFmtId="3" fontId="18" fillId="2" borderId="0" xfId="0" applyNumberFormat="1" applyFont="1" applyFill="1" applyBorder="1" applyAlignment="1" applyProtection="1">
      <alignment horizontal="center"/>
    </xf>
    <xf numFmtId="0" fontId="18" fillId="2" borderId="15" xfId="0" applyFont="1" applyFill="1" applyBorder="1" applyAlignment="1" applyProtection="1">
      <alignment horizontal="center"/>
    </xf>
    <xf numFmtId="3" fontId="4" fillId="2" borderId="18" xfId="1" applyNumberFormat="1" applyFont="1" applyFill="1" applyBorder="1" applyAlignment="1" applyProtection="1">
      <alignment vertical="center"/>
    </xf>
    <xf numFmtId="3" fontId="4" fillId="2" borderId="18" xfId="1" applyNumberFormat="1" applyFont="1" applyFill="1" applyBorder="1" applyProtection="1"/>
    <xf numFmtId="0" fontId="14" fillId="2" borderId="0" xfId="0" applyFont="1" applyFill="1" applyBorder="1" applyAlignment="1" applyProtection="1">
      <alignment horizontal="center"/>
    </xf>
    <xf numFmtId="0" fontId="7" fillId="2" borderId="0" xfId="0" applyFont="1" applyFill="1" applyBorder="1" applyAlignment="1" applyProtection="1">
      <alignment horizontal="right" vertical="center"/>
    </xf>
    <xf numFmtId="41" fontId="13" fillId="3" borderId="15"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center"/>
    </xf>
    <xf numFmtId="0" fontId="30" fillId="2" borderId="0" xfId="0" applyFont="1" applyFill="1" applyBorder="1" applyAlignment="1" applyProtection="1">
      <alignment horizontal="left" vertical="center"/>
    </xf>
    <xf numFmtId="0" fontId="27" fillId="2" borderId="0" xfId="0" applyFont="1" applyFill="1" applyBorder="1" applyAlignment="1" applyProtection="1">
      <alignment horizontal="right"/>
    </xf>
    <xf numFmtId="0" fontId="14" fillId="2" borderId="0" xfId="0" applyFont="1" applyFill="1" applyBorder="1" applyAlignment="1" applyProtection="1">
      <alignment horizontal="right" vertical="top"/>
    </xf>
    <xf numFmtId="41" fontId="14" fillId="2" borderId="0" xfId="0" applyNumberFormat="1" applyFont="1" applyFill="1" applyBorder="1" applyAlignment="1" applyProtection="1">
      <alignment vertical="top"/>
    </xf>
    <xf numFmtId="41" fontId="4" fillId="2" borderId="0" xfId="1" applyNumberFormat="1" applyFont="1" applyFill="1" applyBorder="1" applyProtection="1"/>
    <xf numFmtId="0" fontId="11" fillId="2" borderId="0" xfId="0" applyFont="1" applyFill="1" applyBorder="1" applyAlignment="1" applyProtection="1">
      <alignment horizontal="right" vertical="center"/>
    </xf>
    <xf numFmtId="0" fontId="7" fillId="5" borderId="14" xfId="0" applyFont="1" applyFill="1" applyBorder="1" applyAlignment="1" applyProtection="1">
      <alignment horizontal="center" vertical="center" wrapText="1"/>
    </xf>
    <xf numFmtId="0" fontId="5" fillId="2" borderId="9" xfId="0" applyFont="1" applyFill="1" applyBorder="1" applyProtection="1"/>
    <xf numFmtId="0" fontId="5" fillId="2" borderId="10" xfId="0" applyFont="1" applyFill="1" applyBorder="1" applyProtection="1"/>
    <xf numFmtId="0" fontId="12" fillId="2" borderId="10" xfId="0" applyFont="1" applyFill="1" applyBorder="1" applyProtection="1"/>
    <xf numFmtId="3" fontId="4" fillId="2" borderId="19" xfId="1" applyNumberFormat="1" applyFont="1" applyFill="1" applyBorder="1" applyAlignment="1" applyProtection="1">
      <alignment vertical="center"/>
    </xf>
    <xf numFmtId="0" fontId="6" fillId="2" borderId="0" xfId="0" applyFont="1" applyFill="1" applyBorder="1" applyAlignment="1" applyProtection="1">
      <alignment horizontal="right"/>
    </xf>
    <xf numFmtId="3" fontId="13" fillId="3" borderId="1" xfId="1" applyNumberFormat="1" applyFont="1" applyFill="1" applyBorder="1" applyAlignment="1" applyProtection="1">
      <alignment horizontal="right"/>
      <protection locked="0"/>
    </xf>
    <xf numFmtId="43" fontId="17" fillId="2" borderId="0" xfId="0" applyNumberFormat="1" applyFont="1" applyFill="1" applyAlignment="1" applyProtection="1">
      <alignment horizontal="center" vertical="center"/>
    </xf>
    <xf numFmtId="0" fontId="0" fillId="6" borderId="0" xfId="0" applyFill="1" applyBorder="1" applyAlignment="1" applyProtection="1">
      <alignment vertical="center"/>
    </xf>
    <xf numFmtId="41" fontId="7" fillId="6" borderId="0" xfId="1" applyNumberFormat="1" applyFont="1" applyFill="1" applyBorder="1" applyAlignment="1" applyProtection="1">
      <alignment vertical="center"/>
    </xf>
    <xf numFmtId="3" fontId="14" fillId="2" borderId="0" xfId="1" applyNumberFormat="1" applyFont="1" applyFill="1" applyBorder="1" applyAlignment="1" applyProtection="1">
      <alignment horizontal="right" vertical="center"/>
    </xf>
    <xf numFmtId="3" fontId="14" fillId="2" borderId="0" xfId="1" applyNumberFormat="1" applyFont="1" applyFill="1" applyBorder="1" applyAlignment="1" applyProtection="1">
      <alignment horizontal="right"/>
    </xf>
    <xf numFmtId="3" fontId="4" fillId="2" borderId="16" xfId="1" applyNumberFormat="1" applyFont="1" applyFill="1" applyBorder="1" applyAlignment="1" applyProtection="1">
      <alignment horizontal="right" vertical="center"/>
    </xf>
    <xf numFmtId="3" fontId="4" fillId="2" borderId="16" xfId="1" applyNumberFormat="1" applyFont="1" applyFill="1" applyBorder="1" applyAlignment="1" applyProtection="1">
      <alignment horizontal="right"/>
    </xf>
    <xf numFmtId="0" fontId="4" fillId="2" borderId="11" xfId="0" applyFont="1" applyFill="1" applyBorder="1" applyAlignment="1" applyProtection="1">
      <alignment horizontal="right" vertical="center"/>
    </xf>
    <xf numFmtId="3" fontId="4" fillId="2" borderId="31" xfId="1" applyNumberFormat="1" applyFont="1" applyFill="1" applyBorder="1" applyAlignment="1" applyProtection="1">
      <alignment horizontal="right" vertical="center"/>
    </xf>
    <xf numFmtId="0" fontId="22" fillId="5" borderId="0" xfId="0" applyFont="1" applyFill="1" applyBorder="1" applyAlignment="1" applyProtection="1">
      <alignment horizontal="left"/>
    </xf>
    <xf numFmtId="3" fontId="14" fillId="2" borderId="0" xfId="1" quotePrefix="1" applyNumberFormat="1" applyFont="1" applyFill="1" applyBorder="1" applyAlignment="1" applyProtection="1">
      <alignment horizontal="center" vertical="center"/>
    </xf>
    <xf numFmtId="0" fontId="5" fillId="2" borderId="11" xfId="0" applyFont="1" applyFill="1" applyBorder="1" applyProtection="1"/>
    <xf numFmtId="0" fontId="7" fillId="6" borderId="17" xfId="0" applyFont="1" applyFill="1" applyBorder="1" applyAlignment="1" applyProtection="1">
      <alignment horizontal="right" vertical="center"/>
    </xf>
    <xf numFmtId="3" fontId="7" fillId="6" borderId="2" xfId="0" applyNumberFormat="1" applyFont="1" applyFill="1" applyBorder="1" applyAlignment="1" applyProtection="1">
      <alignment horizontal="center" vertical="center"/>
    </xf>
    <xf numFmtId="0" fontId="7" fillId="6" borderId="32" xfId="0" applyFont="1" applyFill="1" applyBorder="1" applyAlignment="1" applyProtection="1">
      <alignment vertical="top"/>
    </xf>
    <xf numFmtId="10" fontId="7" fillId="6" borderId="2" xfId="2" applyNumberFormat="1" applyFont="1" applyFill="1" applyBorder="1" applyAlignment="1" applyProtection="1">
      <alignment horizontal="center"/>
    </xf>
    <xf numFmtId="0" fontId="5" fillId="5" borderId="15" xfId="0" applyFont="1" applyFill="1" applyBorder="1" applyAlignment="1" applyProtection="1">
      <alignment horizontal="center" vertical="center"/>
    </xf>
    <xf numFmtId="3" fontId="33" fillId="2" borderId="0" xfId="1" applyNumberFormat="1" applyFont="1" applyFill="1" applyBorder="1" applyAlignment="1" applyProtection="1">
      <alignment vertical="center"/>
    </xf>
    <xf numFmtId="3" fontId="15" fillId="2" borderId="18" xfId="1" applyNumberFormat="1" applyFont="1" applyFill="1" applyBorder="1" applyAlignment="1" applyProtection="1">
      <alignment vertical="center"/>
    </xf>
    <xf numFmtId="0" fontId="4" fillId="0" borderId="6" xfId="0" applyFont="1" applyBorder="1" applyAlignment="1" applyProtection="1">
      <alignment horizontal="right"/>
    </xf>
    <xf numFmtId="0" fontId="4" fillId="0" borderId="6" xfId="0" applyFont="1" applyBorder="1" applyProtection="1"/>
    <xf numFmtId="165" fontId="11" fillId="2" borderId="21" xfId="1" applyNumberFormat="1" applyFont="1" applyFill="1" applyBorder="1" applyAlignment="1" applyProtection="1">
      <alignment horizontal="left" vertical="center"/>
    </xf>
    <xf numFmtId="43" fontId="17" fillId="2" borderId="33" xfId="0" applyNumberFormat="1" applyFont="1" applyFill="1" applyBorder="1" applyAlignment="1" applyProtection="1">
      <alignment horizontal="center" vertical="center"/>
    </xf>
    <xf numFmtId="43" fontId="17" fillId="2" borderId="33" xfId="0" applyNumberFormat="1" applyFont="1" applyFill="1" applyBorder="1" applyAlignment="1" applyProtection="1">
      <alignment horizontal="center"/>
    </xf>
    <xf numFmtId="0" fontId="5" fillId="2" borderId="33" xfId="0" applyFont="1" applyFill="1" applyBorder="1" applyAlignment="1" applyProtection="1">
      <alignment vertical="center"/>
    </xf>
    <xf numFmtId="0" fontId="5" fillId="2" borderId="33" xfId="0" applyFont="1" applyFill="1" applyBorder="1" applyAlignment="1" applyProtection="1">
      <alignment vertical="top"/>
    </xf>
    <xf numFmtId="43" fontId="4" fillId="2" borderId="33" xfId="0" applyNumberFormat="1" applyFont="1" applyFill="1" applyBorder="1" applyAlignment="1" applyProtection="1">
      <alignment vertical="center"/>
    </xf>
    <xf numFmtId="43" fontId="4" fillId="2" borderId="33" xfId="0" applyNumberFormat="1" applyFont="1" applyFill="1" applyBorder="1" applyProtection="1"/>
    <xf numFmtId="0" fontId="4" fillId="2" borderId="33" xfId="0" applyFont="1" applyFill="1" applyBorder="1" applyProtection="1"/>
    <xf numFmtId="43" fontId="5" fillId="2" borderId="33" xfId="0" applyNumberFormat="1" applyFont="1" applyFill="1" applyBorder="1" applyAlignment="1" applyProtection="1">
      <alignment vertical="top"/>
    </xf>
    <xf numFmtId="0" fontId="21" fillId="6" borderId="24" xfId="0" applyFont="1" applyFill="1" applyBorder="1" applyAlignment="1" applyProtection="1">
      <alignment horizontal="center"/>
    </xf>
    <xf numFmtId="0" fontId="21" fillId="6" borderId="25" xfId="0" applyFont="1" applyFill="1" applyBorder="1" applyAlignment="1" applyProtection="1">
      <alignment horizontal="center"/>
    </xf>
    <xf numFmtId="0" fontId="5" fillId="6" borderId="24" xfId="0" applyFont="1" applyFill="1" applyBorder="1" applyAlignment="1" applyProtection="1">
      <alignment vertical="top"/>
    </xf>
    <xf numFmtId="3" fontId="6" fillId="6" borderId="25" xfId="2" applyNumberFormat="1" applyFont="1" applyFill="1" applyBorder="1" applyAlignment="1" applyProtection="1">
      <alignment horizontal="center" vertical="top"/>
    </xf>
    <xf numFmtId="43" fontId="4" fillId="6" borderId="24" xfId="0" applyNumberFormat="1" applyFont="1" applyFill="1" applyBorder="1" applyProtection="1"/>
    <xf numFmtId="10" fontId="6" fillId="6" borderId="25" xfId="2" applyNumberFormat="1" applyFont="1" applyFill="1" applyBorder="1" applyAlignment="1" applyProtection="1">
      <alignment horizontal="center" vertical="center"/>
    </xf>
    <xf numFmtId="10" fontId="7" fillId="6" borderId="25" xfId="2" applyNumberFormat="1" applyFont="1" applyFill="1" applyBorder="1" applyAlignment="1" applyProtection="1">
      <alignment horizontal="center"/>
    </xf>
    <xf numFmtId="43" fontId="4" fillId="6" borderId="24" xfId="0" applyNumberFormat="1" applyFont="1" applyFill="1" applyBorder="1" applyAlignment="1" applyProtection="1">
      <alignment vertical="center"/>
    </xf>
    <xf numFmtId="10" fontId="7" fillId="6" borderId="25" xfId="2" applyNumberFormat="1" applyFont="1" applyFill="1" applyBorder="1" applyAlignment="1" applyProtection="1">
      <alignment horizontal="center" vertical="center"/>
    </xf>
    <xf numFmtId="10" fontId="7" fillId="6" borderId="25" xfId="2" applyNumberFormat="1" applyFont="1" applyFill="1" applyBorder="1" applyAlignment="1" applyProtection="1">
      <alignment horizontal="center" vertical="top"/>
    </xf>
    <xf numFmtId="0" fontId="5" fillId="6" borderId="24" xfId="0" applyFont="1" applyFill="1" applyBorder="1" applyAlignment="1" applyProtection="1">
      <alignment vertical="center"/>
    </xf>
    <xf numFmtId="10" fontId="6" fillId="6" borderId="25" xfId="2" applyNumberFormat="1" applyFont="1" applyFill="1" applyBorder="1" applyAlignment="1" applyProtection="1">
      <alignment horizontal="center"/>
    </xf>
    <xf numFmtId="10" fontId="6" fillId="6" borderId="25" xfId="2" applyNumberFormat="1" applyFont="1" applyFill="1" applyBorder="1" applyAlignment="1" applyProtection="1">
      <alignment horizontal="left"/>
    </xf>
    <xf numFmtId="10" fontId="7" fillId="6" borderId="25" xfId="2" applyNumberFormat="1" applyFont="1" applyFill="1" applyBorder="1" applyAlignment="1" applyProtection="1">
      <alignment horizontal="left"/>
    </xf>
    <xf numFmtId="10" fontId="4" fillId="6" borderId="25" xfId="2" applyNumberFormat="1" applyFont="1" applyFill="1" applyBorder="1" applyProtection="1"/>
    <xf numFmtId="10" fontId="6" fillId="6" borderId="25" xfId="2" quotePrefix="1" applyNumberFormat="1" applyFont="1" applyFill="1" applyBorder="1" applyProtection="1"/>
    <xf numFmtId="10" fontId="6" fillId="6" borderId="25" xfId="2" quotePrefix="1" applyNumberFormat="1" applyFont="1" applyFill="1" applyBorder="1" applyAlignment="1" applyProtection="1">
      <alignment vertical="center"/>
    </xf>
    <xf numFmtId="10" fontId="6" fillId="6" borderId="25" xfId="2" quotePrefix="1" applyNumberFormat="1" applyFont="1" applyFill="1" applyBorder="1" applyAlignment="1" applyProtection="1">
      <alignment vertical="top"/>
    </xf>
    <xf numFmtId="41" fontId="6" fillId="6" borderId="25" xfId="1" applyNumberFormat="1" applyFont="1" applyFill="1" applyBorder="1" applyProtection="1"/>
    <xf numFmtId="10" fontId="7" fillId="6" borderId="25" xfId="2" applyNumberFormat="1" applyFont="1" applyFill="1" applyBorder="1" applyAlignment="1" applyProtection="1">
      <alignment horizontal="center" vertical="center" wrapText="1"/>
    </xf>
    <xf numFmtId="0" fontId="4" fillId="6" borderId="24" xfId="0" applyFont="1" applyFill="1" applyBorder="1" applyProtection="1"/>
    <xf numFmtId="43" fontId="5" fillId="6" borderId="24" xfId="0" applyNumberFormat="1" applyFont="1" applyFill="1" applyBorder="1" applyAlignment="1" applyProtection="1">
      <alignment vertical="top"/>
    </xf>
    <xf numFmtId="3" fontId="6" fillId="6" borderId="25" xfId="1" applyNumberFormat="1" applyFont="1" applyFill="1" applyBorder="1" applyAlignment="1" applyProtection="1">
      <alignment horizontal="center" vertical="center"/>
    </xf>
    <xf numFmtId="0" fontId="5" fillId="6" borderId="25" xfId="0" applyFont="1" applyFill="1" applyBorder="1" applyProtection="1"/>
    <xf numFmtId="0" fontId="5" fillId="6" borderId="25" xfId="0" applyFont="1" applyFill="1" applyBorder="1" applyAlignment="1" applyProtection="1">
      <alignment vertical="top"/>
    </xf>
    <xf numFmtId="43" fontId="12" fillId="6" borderId="26" xfId="0" applyNumberFormat="1" applyFont="1" applyFill="1" applyBorder="1" applyProtection="1"/>
    <xf numFmtId="0" fontId="12" fillId="6" borderId="27" xfId="0" applyFont="1" applyFill="1" applyBorder="1" applyProtection="1"/>
    <xf numFmtId="0" fontId="12" fillId="6" borderId="28" xfId="0" applyFont="1" applyFill="1" applyBorder="1" applyProtection="1"/>
    <xf numFmtId="0" fontId="5" fillId="0" borderId="0" xfId="0" applyFont="1" applyBorder="1" applyAlignment="1" applyProtection="1">
      <alignment horizontal="center" vertical="top"/>
    </xf>
    <xf numFmtId="4" fontId="13" fillId="3" borderId="1" xfId="1" applyNumberFormat="1" applyFont="1" applyFill="1" applyBorder="1" applyAlignment="1" applyProtection="1">
      <alignment horizontal="center"/>
      <protection locked="0"/>
    </xf>
    <xf numFmtId="4" fontId="32" fillId="3" borderId="1" xfId="1" applyNumberFormat="1" applyFont="1" applyFill="1" applyBorder="1" applyAlignment="1" applyProtection="1">
      <alignment horizontal="center"/>
      <protection locked="0"/>
    </xf>
    <xf numFmtId="3" fontId="15" fillId="9" borderId="19" xfId="1" applyNumberFormat="1" applyFont="1" applyFill="1" applyBorder="1" applyAlignment="1" applyProtection="1">
      <alignment vertical="center"/>
    </xf>
    <xf numFmtId="3" fontId="4" fillId="10" borderId="20" xfId="1" applyNumberFormat="1" applyFont="1" applyFill="1" applyBorder="1" applyAlignment="1" applyProtection="1">
      <alignment horizontal="right"/>
    </xf>
    <xf numFmtId="3" fontId="4" fillId="10" borderId="19" xfId="1" applyNumberFormat="1" applyFont="1" applyFill="1" applyBorder="1" applyAlignment="1" applyProtection="1">
      <alignment vertical="center"/>
    </xf>
    <xf numFmtId="3" fontId="4" fillId="10" borderId="18" xfId="1" applyNumberFormat="1" applyFont="1" applyFill="1" applyBorder="1" applyAlignment="1" applyProtection="1">
      <alignment vertical="center"/>
    </xf>
    <xf numFmtId="0" fontId="12" fillId="2" borderId="0" xfId="0" applyFont="1" applyFill="1" applyProtection="1">
      <protection locked="0"/>
    </xf>
    <xf numFmtId="0" fontId="5" fillId="2"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5" fillId="2" borderId="0" xfId="0" applyFont="1" applyFill="1" applyAlignment="1" applyProtection="1">
      <alignment vertical="top"/>
      <protection locked="0"/>
    </xf>
    <xf numFmtId="0" fontId="5" fillId="0" borderId="0" xfId="0" applyFont="1" applyAlignment="1" applyProtection="1">
      <alignment vertical="top"/>
      <protection locked="0"/>
    </xf>
    <xf numFmtId="0" fontId="12" fillId="2"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0" fontId="20" fillId="4" borderId="0"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20" fillId="4" borderId="0" xfId="0" applyFont="1" applyFill="1" applyBorder="1" applyProtection="1">
      <protection locked="0"/>
    </xf>
    <xf numFmtId="0" fontId="5" fillId="0" borderId="0" xfId="0" applyFont="1" applyBorder="1" applyAlignment="1" applyProtection="1">
      <alignment horizontal="center" vertical="center"/>
      <protection locked="0"/>
    </xf>
    <xf numFmtId="0" fontId="4" fillId="2" borderId="0" xfId="0" applyFont="1" applyFill="1" applyProtection="1">
      <protection locked="0"/>
    </xf>
    <xf numFmtId="43" fontId="4" fillId="4" borderId="0" xfId="0" applyNumberFormat="1" applyFont="1" applyFill="1" applyBorder="1" applyAlignment="1" applyProtection="1">
      <alignment horizontal="right"/>
      <protection locked="0"/>
    </xf>
    <xf numFmtId="0" fontId="23" fillId="4" borderId="0" xfId="0" applyFont="1" applyFill="1" applyBorder="1" applyAlignment="1" applyProtection="1">
      <alignment horizontal="center"/>
      <protection locked="0"/>
    </xf>
    <xf numFmtId="4" fontId="4" fillId="4" borderId="0" xfId="0"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locked="0"/>
    </xf>
    <xf numFmtId="10" fontId="4" fillId="4" borderId="0" xfId="2" applyNumberFormat="1" applyFont="1" applyFill="1" applyBorder="1" applyAlignment="1" applyProtection="1">
      <alignment horizontal="right" vertical="center"/>
      <protection locked="0"/>
    </xf>
    <xf numFmtId="0" fontId="5" fillId="0" borderId="0" xfId="0" applyFont="1" applyAlignment="1" applyProtection="1">
      <alignment wrapText="1"/>
      <protection locked="0"/>
    </xf>
    <xf numFmtId="0" fontId="9" fillId="0" borderId="0" xfId="0" applyFont="1" applyProtection="1">
      <protection locked="0"/>
    </xf>
    <xf numFmtId="4" fontId="15" fillId="0" borderId="0" xfId="0" applyNumberFormat="1" applyFont="1" applyBorder="1" applyAlignment="1" applyProtection="1">
      <alignment horizontal="right" vertical="top"/>
      <protection locked="0"/>
    </xf>
    <xf numFmtId="0" fontId="0" fillId="0" borderId="0" xfId="0" applyProtection="1">
      <protection locked="0"/>
    </xf>
    <xf numFmtId="41" fontId="0" fillId="0" borderId="0" xfId="0" applyNumberFormat="1" applyProtection="1">
      <protection locked="0"/>
    </xf>
    <xf numFmtId="9" fontId="0" fillId="0" borderId="0" xfId="0" applyNumberFormat="1" applyProtection="1">
      <protection locked="0"/>
    </xf>
    <xf numFmtId="0" fontId="0" fillId="0" borderId="0" xfId="0"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right"/>
      <protection locked="0"/>
    </xf>
    <xf numFmtId="0" fontId="12" fillId="0" borderId="0" xfId="0" applyFont="1" applyProtection="1">
      <protection locked="0"/>
    </xf>
    <xf numFmtId="43" fontId="12" fillId="0" borderId="0" xfId="0" applyNumberFormat="1" applyFont="1" applyProtection="1">
      <protection locked="0"/>
    </xf>
    <xf numFmtId="0" fontId="16" fillId="2" borderId="0" xfId="0" applyFont="1" applyFill="1" applyAlignment="1" applyProtection="1">
      <alignment vertical="center"/>
    </xf>
    <xf numFmtId="10" fontId="20" fillId="2" borderId="0" xfId="2" applyNumberFormat="1" applyFont="1" applyFill="1" applyBorder="1" applyAlignment="1" applyProtection="1">
      <alignment horizontal="right" vertical="center"/>
    </xf>
    <xf numFmtId="10" fontId="20" fillId="2" borderId="18" xfId="2" applyNumberFormat="1" applyFont="1" applyFill="1" applyBorder="1" applyAlignment="1" applyProtection="1">
      <alignment horizontal="center"/>
    </xf>
    <xf numFmtId="10" fontId="20" fillId="2" borderId="0" xfId="2" applyNumberFormat="1" applyFont="1" applyFill="1" applyBorder="1" applyAlignment="1" applyProtection="1">
      <alignment horizontal="center"/>
    </xf>
    <xf numFmtId="10" fontId="20" fillId="2" borderId="18" xfId="2" applyNumberFormat="1" applyFont="1" applyFill="1" applyBorder="1" applyAlignment="1" applyProtection="1">
      <alignment horizontal="center" vertical="top"/>
    </xf>
    <xf numFmtId="10" fontId="20" fillId="2" borderId="0" xfId="2" applyNumberFormat="1" applyFont="1" applyFill="1" applyBorder="1" applyAlignment="1" applyProtection="1">
      <alignment horizontal="center" vertical="top"/>
    </xf>
    <xf numFmtId="0" fontId="31" fillId="2" borderId="0" xfId="0" applyFont="1" applyFill="1" applyBorder="1" applyProtection="1"/>
    <xf numFmtId="4" fontId="4" fillId="2" borderId="9" xfId="0" applyNumberFormat="1" applyFont="1" applyFill="1" applyBorder="1" applyAlignment="1" applyProtection="1">
      <alignment horizontal="right"/>
    </xf>
    <xf numFmtId="37" fontId="4" fillId="2" borderId="10" xfId="0" applyNumberFormat="1" applyFont="1" applyFill="1" applyBorder="1" applyAlignment="1" applyProtection="1">
      <alignment horizontal="left"/>
    </xf>
    <xf numFmtId="37" fontId="4" fillId="2" borderId="10" xfId="0" applyNumberFormat="1" applyFont="1" applyFill="1" applyBorder="1" applyAlignment="1" applyProtection="1">
      <alignment horizontal="left" vertical="top"/>
    </xf>
    <xf numFmtId="0" fontId="4" fillId="2" borderId="11" xfId="0" applyFont="1" applyFill="1" applyBorder="1" applyAlignment="1" applyProtection="1">
      <alignment horizontal="right" vertical="top"/>
    </xf>
    <xf numFmtId="37" fontId="4" fillId="2" borderId="12" xfId="0" applyNumberFormat="1" applyFont="1" applyFill="1" applyBorder="1" applyAlignment="1" applyProtection="1">
      <alignment horizontal="left" vertical="top"/>
    </xf>
    <xf numFmtId="0" fontId="26" fillId="11" borderId="14" xfId="0" applyFont="1" applyFill="1" applyBorder="1" applyAlignment="1" applyProtection="1">
      <alignment horizontal="center" vertical="center"/>
    </xf>
    <xf numFmtId="41" fontId="35" fillId="2" borderId="0" xfId="1" applyNumberFormat="1" applyFont="1" applyFill="1" applyBorder="1" applyAlignment="1" applyProtection="1">
      <alignment horizontal="right" vertical="center"/>
    </xf>
    <xf numFmtId="41" fontId="35" fillId="2" borderId="0" xfId="1" applyNumberFormat="1" applyFont="1" applyFill="1" applyBorder="1" applyProtection="1"/>
    <xf numFmtId="0" fontId="24" fillId="2" borderId="0" xfId="0" quotePrefix="1" applyFont="1" applyFill="1" applyBorder="1" applyAlignment="1" applyProtection="1">
      <alignment horizontal="right"/>
    </xf>
    <xf numFmtId="10" fontId="24" fillId="2" borderId="0" xfId="0" applyNumberFormat="1" applyFont="1" applyFill="1" applyBorder="1" applyAlignment="1" applyProtection="1">
      <alignment horizontal="left"/>
    </xf>
    <xf numFmtId="0" fontId="36" fillId="12" borderId="0" xfId="0" applyFont="1" applyFill="1" applyProtection="1">
      <protection locked="0"/>
    </xf>
    <xf numFmtId="43" fontId="36" fillId="12" borderId="0" xfId="0" applyNumberFormat="1" applyFont="1" applyFill="1" applyProtection="1">
      <protection locked="0"/>
    </xf>
    <xf numFmtId="0" fontId="0" fillId="12" borderId="0" xfId="0" applyFill="1" applyProtection="1">
      <protection locked="0"/>
    </xf>
    <xf numFmtId="0" fontId="5" fillId="12" borderId="0" xfId="0" applyFont="1" applyFill="1" applyProtection="1">
      <protection locked="0"/>
    </xf>
    <xf numFmtId="0" fontId="5" fillId="12" borderId="0" xfId="0" applyFont="1" applyFill="1" applyAlignment="1" applyProtection="1">
      <alignment vertical="top"/>
      <protection locked="0"/>
    </xf>
    <xf numFmtId="0" fontId="5" fillId="12" borderId="0" xfId="0" applyFont="1" applyFill="1" applyAlignment="1" applyProtection="1">
      <alignment vertical="center"/>
      <protection locked="0"/>
    </xf>
    <xf numFmtId="0" fontId="4" fillId="2" borderId="0" xfId="0" applyFont="1" applyFill="1" applyAlignment="1" applyProtection="1">
      <alignment horizontal="center" vertical="center"/>
    </xf>
    <xf numFmtId="0" fontId="4" fillId="2" borderId="0" xfId="0" applyFont="1" applyFill="1" applyBorder="1" applyAlignment="1" applyProtection="1">
      <alignment vertical="top"/>
    </xf>
    <xf numFmtId="0" fontId="4" fillId="2" borderId="0" xfId="0" applyFont="1" applyFill="1" applyBorder="1" applyAlignment="1" applyProtection="1">
      <alignment vertical="center"/>
    </xf>
    <xf numFmtId="0" fontId="4" fillId="2" borderId="0" xfId="0" applyFont="1" applyFill="1" applyAlignment="1" applyProtection="1">
      <alignment vertical="center"/>
    </xf>
    <xf numFmtId="0" fontId="4" fillId="2" borderId="0" xfId="0" applyFont="1" applyFill="1" applyAlignment="1" applyProtection="1">
      <alignment vertical="top"/>
    </xf>
    <xf numFmtId="0" fontId="5" fillId="0" borderId="0" xfId="0" applyFont="1" applyProtection="1"/>
    <xf numFmtId="0" fontId="16" fillId="3" borderId="0" xfId="0" applyFont="1" applyFill="1" applyAlignment="1" applyProtection="1">
      <alignment horizontal="center" vertical="center"/>
      <protection locked="0"/>
    </xf>
    <xf numFmtId="0" fontId="25" fillId="5" borderId="24" xfId="0" applyFont="1" applyFill="1" applyBorder="1" applyAlignment="1" applyProtection="1">
      <alignment horizontal="center" vertical="center"/>
    </xf>
    <xf numFmtId="0" fontId="25" fillId="5" borderId="0" xfId="0" applyFont="1" applyFill="1" applyBorder="1" applyAlignment="1" applyProtection="1">
      <alignment horizontal="center" vertical="center"/>
    </xf>
    <xf numFmtId="0" fontId="25" fillId="5" borderId="25" xfId="0" applyFont="1" applyFill="1" applyBorder="1" applyAlignment="1" applyProtection="1">
      <alignment horizontal="center" vertical="center"/>
    </xf>
    <xf numFmtId="0" fontId="21" fillId="7" borderId="9" xfId="0"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0" fontId="21" fillId="7" borderId="10" xfId="0" applyFont="1" applyFill="1" applyBorder="1" applyAlignment="1" applyProtection="1">
      <alignment horizontal="center" vertical="center"/>
    </xf>
    <xf numFmtId="0" fontId="5" fillId="5" borderId="29" xfId="0" applyFont="1" applyFill="1" applyBorder="1" applyAlignment="1" applyProtection="1">
      <alignment horizontal="center" vertical="center"/>
    </xf>
    <xf numFmtId="0" fontId="5" fillId="5" borderId="30"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13"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1" fillId="7" borderId="13" xfId="0" applyFont="1" applyFill="1" applyBorder="1" applyAlignment="1" applyProtection="1">
      <alignment horizontal="center" vertical="center"/>
    </xf>
    <xf numFmtId="0" fontId="21" fillId="7" borderId="8" xfId="0" applyFont="1" applyFill="1" applyBorder="1" applyAlignment="1" applyProtection="1">
      <alignment horizontal="center" vertical="center"/>
    </xf>
    <xf numFmtId="0" fontId="10" fillId="8" borderId="22" xfId="0" applyFont="1" applyFill="1" applyBorder="1" applyAlignment="1" applyProtection="1">
      <alignment horizontal="center" vertical="center"/>
    </xf>
    <xf numFmtId="0" fontId="10" fillId="8" borderId="3" xfId="0" applyFont="1" applyFill="1" applyBorder="1" applyAlignment="1" applyProtection="1">
      <alignment horizontal="center" vertical="center"/>
    </xf>
    <xf numFmtId="0" fontId="10" fillId="8" borderId="23" xfId="0" applyFont="1" applyFill="1" applyBorder="1" applyAlignment="1" applyProtection="1">
      <alignment horizontal="center" vertical="center"/>
    </xf>
    <xf numFmtId="0" fontId="5" fillId="2" borderId="0" xfId="0" applyFont="1" applyFill="1" applyBorder="1" applyAlignment="1" applyProtection="1">
      <alignment horizontal="center" vertical="top"/>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color rgb="FFFFFFE0"/>
      <color rgb="FFF0F8FF"/>
      <color rgb="FFE6E6FA"/>
      <color rgb="FFECF2F8"/>
      <color rgb="FFFFFFCC"/>
      <color rgb="FF041E42"/>
      <color rgb="FF8B8B8B"/>
      <color rgb="FF0351A1"/>
      <color rgb="FF344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137B8-A732-4F91-8835-7C70ADD6FB99}">
  <sheetPr>
    <pageSetUpPr fitToPage="1"/>
  </sheetPr>
  <dimension ref="A1:AB45"/>
  <sheetViews>
    <sheetView tabSelected="1" zoomScale="80" zoomScaleNormal="80" workbookViewId="0">
      <selection activeCell="W25" sqref="W25"/>
    </sheetView>
  </sheetViews>
  <sheetFormatPr baseColWidth="10" defaultColWidth="9.1640625" defaultRowHeight="15" x14ac:dyDescent="0.2"/>
  <cols>
    <col min="1" max="2" width="2.5" style="196" customWidth="1"/>
    <col min="3" max="3" width="28.5" style="197" bestFit="1" customWidth="1"/>
    <col min="4" max="4" width="13.1640625" style="196" bestFit="1" customWidth="1"/>
    <col min="5" max="5" width="3.33203125" style="196" bestFit="1" customWidth="1"/>
    <col min="6" max="6" width="17.6640625" style="196" customWidth="1"/>
    <col min="7" max="7" width="3.33203125" style="196" customWidth="1"/>
    <col min="8" max="8" width="17.6640625" style="196" customWidth="1"/>
    <col min="9" max="9" width="3.33203125" style="196" customWidth="1"/>
    <col min="10" max="10" width="15" style="196" customWidth="1"/>
    <col min="11" max="11" width="2.5" style="198" customWidth="1"/>
    <col min="12" max="13" width="2.1640625" style="199" customWidth="1"/>
    <col min="14" max="14" width="2.5" style="199" customWidth="1"/>
    <col min="15" max="15" width="27.33203125" style="198" customWidth="1"/>
    <col min="16" max="16" width="10.5" style="198" bestFit="1" customWidth="1"/>
    <col min="17" max="17" width="11.5" style="198" bestFit="1" customWidth="1"/>
    <col min="18" max="18" width="2.5" style="198" customWidth="1"/>
    <col min="19" max="19" width="5.6640625" style="198" customWidth="1"/>
    <col min="20" max="20" width="20.83203125" style="177" hidden="1" customWidth="1"/>
    <col min="21" max="21" width="13.33203125" style="177" hidden="1" customWidth="1"/>
    <col min="22" max="22" width="11.83203125" style="177" hidden="1" customWidth="1"/>
    <col min="23" max="23" width="11.83203125" style="177" customWidth="1"/>
    <col min="24" max="16384" width="9.1640625" style="177"/>
  </cols>
  <sheetData>
    <row r="1" spans="1:25" s="172" customFormat="1" ht="24" x14ac:dyDescent="0.2">
      <c r="A1" s="223"/>
      <c r="B1" s="229" t="s">
        <v>85</v>
      </c>
      <c r="C1" s="229"/>
      <c r="D1" s="229"/>
      <c r="E1" s="229"/>
      <c r="F1" s="229"/>
      <c r="G1" s="229"/>
      <c r="H1" s="229"/>
      <c r="I1" s="229"/>
      <c r="J1" s="229"/>
      <c r="K1" s="229"/>
      <c r="L1" s="200"/>
      <c r="M1" s="200"/>
      <c r="N1" s="200"/>
      <c r="O1" s="200"/>
      <c r="P1" s="200"/>
      <c r="Q1" s="200"/>
      <c r="R1" s="200"/>
      <c r="S1" s="169"/>
      <c r="T1" s="170"/>
      <c r="U1" s="170"/>
      <c r="V1" s="170"/>
      <c r="W1" s="171"/>
    </row>
    <row r="2" spans="1:25" s="174" customFormat="1" ht="5" customHeight="1" thickBot="1" x14ac:dyDescent="0.25">
      <c r="A2" s="224"/>
      <c r="B2" s="247"/>
      <c r="C2" s="247"/>
      <c r="D2" s="247"/>
      <c r="E2" s="247"/>
      <c r="F2" s="247"/>
      <c r="G2" s="247"/>
      <c r="H2" s="247"/>
      <c r="I2" s="247"/>
      <c r="J2" s="247"/>
      <c r="K2" s="247"/>
      <c r="L2" s="16"/>
      <c r="M2" s="16"/>
      <c r="N2" s="247"/>
      <c r="O2" s="247"/>
      <c r="P2" s="247"/>
      <c r="Q2" s="247"/>
      <c r="R2" s="247"/>
      <c r="S2" s="169"/>
    </row>
    <row r="3" spans="1:25" s="176" customFormat="1" ht="20" customHeight="1" x14ac:dyDescent="0.15">
      <c r="A3" s="225"/>
      <c r="B3" s="241" t="s">
        <v>35</v>
      </c>
      <c r="C3" s="242"/>
      <c r="D3" s="242"/>
      <c r="E3" s="242"/>
      <c r="F3" s="242"/>
      <c r="G3" s="242"/>
      <c r="H3" s="242"/>
      <c r="I3" s="242"/>
      <c r="J3" s="242"/>
      <c r="K3" s="243"/>
      <c r="L3" s="104"/>
      <c r="M3" s="126"/>
      <c r="N3" s="244" t="s">
        <v>34</v>
      </c>
      <c r="O3" s="245"/>
      <c r="P3" s="245"/>
      <c r="Q3" s="245"/>
      <c r="R3" s="246"/>
      <c r="S3" s="175"/>
    </row>
    <row r="4" spans="1:25" ht="15" customHeight="1" x14ac:dyDescent="0.25">
      <c r="A4" s="13"/>
      <c r="B4" s="42"/>
      <c r="C4" s="43"/>
      <c r="D4" s="43"/>
      <c r="E4" s="43"/>
      <c r="F4" s="43"/>
      <c r="G4" s="43"/>
      <c r="H4" s="43"/>
      <c r="I4" s="43"/>
      <c r="J4" s="43"/>
      <c r="K4" s="44"/>
      <c r="L4" s="32"/>
      <c r="M4" s="127"/>
      <c r="N4" s="134"/>
      <c r="O4" s="45"/>
      <c r="P4" s="45"/>
      <c r="Q4" s="45"/>
      <c r="R4" s="135"/>
      <c r="S4" s="169"/>
    </row>
    <row r="5" spans="1:25" ht="15" customHeight="1" x14ac:dyDescent="0.25">
      <c r="A5" s="13"/>
      <c r="B5" s="42"/>
      <c r="C5" s="102" t="str">
        <f>O6</f>
        <v>Purchase Price</v>
      </c>
      <c r="D5" s="103">
        <v>150000</v>
      </c>
      <c r="E5" s="92"/>
      <c r="F5" s="34"/>
      <c r="G5" s="27"/>
      <c r="H5" s="27"/>
      <c r="I5" s="102" t="s">
        <v>71</v>
      </c>
      <c r="J5" s="163">
        <v>3</v>
      </c>
      <c r="K5" s="44"/>
      <c r="L5" s="32"/>
      <c r="M5" s="127"/>
      <c r="N5" s="230" t="s">
        <v>21</v>
      </c>
      <c r="O5" s="231"/>
      <c r="P5" s="231"/>
      <c r="Q5" s="231"/>
      <c r="R5" s="232"/>
      <c r="S5" s="169"/>
      <c r="T5" s="178" t="s">
        <v>78</v>
      </c>
    </row>
    <row r="6" spans="1:25" ht="15" customHeight="1" x14ac:dyDescent="0.25">
      <c r="A6" s="13"/>
      <c r="B6" s="42"/>
      <c r="C6" s="14" t="s">
        <v>69</v>
      </c>
      <c r="D6" s="103">
        <v>0</v>
      </c>
      <c r="E6" s="92"/>
      <c r="F6" s="34"/>
      <c r="G6" s="27"/>
      <c r="H6" s="27"/>
      <c r="I6" s="14" t="s">
        <v>72</v>
      </c>
      <c r="J6" s="164">
        <v>3</v>
      </c>
      <c r="K6" s="44"/>
      <c r="L6" s="32"/>
      <c r="M6" s="127"/>
      <c r="N6" s="136"/>
      <c r="O6" s="46" t="s">
        <v>7</v>
      </c>
      <c r="P6" s="69">
        <f>D5</f>
        <v>150000</v>
      </c>
      <c r="Q6" s="48"/>
      <c r="R6" s="137"/>
      <c r="S6" s="169"/>
      <c r="T6" s="178" t="s">
        <v>54</v>
      </c>
    </row>
    <row r="7" spans="1:25" s="176" customFormat="1" ht="15" customHeight="1" x14ac:dyDescent="0.25">
      <c r="A7" s="226"/>
      <c r="B7" s="6"/>
      <c r="C7" s="102" t="s">
        <v>70</v>
      </c>
      <c r="D7" s="103">
        <v>290000</v>
      </c>
      <c r="E7" s="74"/>
      <c r="F7" s="34"/>
      <c r="G7" s="14"/>
      <c r="H7" s="14"/>
      <c r="I7" s="14" t="s">
        <v>73</v>
      </c>
      <c r="J7" s="163">
        <f>J5+J6</f>
        <v>6</v>
      </c>
      <c r="K7" s="8"/>
      <c r="L7" s="19"/>
      <c r="M7" s="128"/>
      <c r="N7" s="134"/>
      <c r="O7" s="45"/>
      <c r="P7" s="45"/>
      <c r="Q7" s="45"/>
      <c r="R7" s="135"/>
      <c r="S7" s="175"/>
      <c r="T7" s="181" t="s">
        <v>55</v>
      </c>
      <c r="V7" s="182"/>
    </row>
    <row r="8" spans="1:25" s="174" customFormat="1" ht="15" customHeight="1" x14ac:dyDescent="0.2">
      <c r="A8" s="227"/>
      <c r="B8" s="9"/>
      <c r="C8" s="102" t="str">
        <f>O30</f>
        <v>Total Renovation Costs</v>
      </c>
      <c r="D8" s="103">
        <v>60000</v>
      </c>
      <c r="E8" s="15"/>
      <c r="F8" s="34"/>
      <c r="G8" s="25"/>
      <c r="H8" s="25"/>
      <c r="I8" s="27"/>
      <c r="J8" s="27"/>
      <c r="K8" s="10"/>
      <c r="L8" s="16"/>
      <c r="M8" s="129"/>
      <c r="N8" s="230" t="s">
        <v>22</v>
      </c>
      <c r="O8" s="231"/>
      <c r="P8" s="231"/>
      <c r="Q8" s="231"/>
      <c r="R8" s="232"/>
      <c r="S8" s="183"/>
      <c r="T8" s="184"/>
      <c r="U8" s="185" t="s">
        <v>47</v>
      </c>
      <c r="V8" s="185" t="s">
        <v>48</v>
      </c>
    </row>
    <row r="9" spans="1:25" s="174" customFormat="1" ht="15" customHeight="1" x14ac:dyDescent="0.2">
      <c r="A9" s="227"/>
      <c r="B9" s="9"/>
      <c r="C9" s="102"/>
      <c r="D9" s="102"/>
      <c r="E9" s="102"/>
      <c r="F9" s="102"/>
      <c r="G9" s="102"/>
      <c r="H9" s="102"/>
      <c r="I9" s="27"/>
      <c r="J9" s="27"/>
      <c r="K9" s="10"/>
      <c r="L9" s="16"/>
      <c r="M9" s="129"/>
      <c r="N9" s="138"/>
      <c r="O9" s="50" t="s">
        <v>3</v>
      </c>
      <c r="P9" s="1"/>
      <c r="Q9" s="70"/>
      <c r="R9" s="139"/>
      <c r="S9" s="183"/>
      <c r="T9" s="184"/>
      <c r="U9" s="185"/>
      <c r="V9" s="185"/>
      <c r="W9" s="221" t="s">
        <v>91</v>
      </c>
      <c r="X9" s="221"/>
      <c r="Y9" s="221"/>
    </row>
    <row r="10" spans="1:25" s="174" customFormat="1" ht="15" customHeight="1" x14ac:dyDescent="0.2">
      <c r="A10" s="227"/>
      <c r="B10" s="9"/>
      <c r="C10" s="116" t="s">
        <v>77</v>
      </c>
      <c r="D10" s="117">
        <f>H43</f>
        <v>18493.720323348505</v>
      </c>
      <c r="E10" s="75"/>
      <c r="F10" s="116" t="s">
        <v>44</v>
      </c>
      <c r="G10" s="118"/>
      <c r="H10" s="119">
        <f>IF(D43=0,0,(H43/D43))</f>
        <v>7.7048436579913726E-2</v>
      </c>
      <c r="I10" s="25"/>
      <c r="J10" s="25"/>
      <c r="K10" s="20"/>
      <c r="L10" s="16"/>
      <c r="M10" s="129"/>
      <c r="N10" s="138"/>
      <c r="O10" s="50" t="s">
        <v>6</v>
      </c>
      <c r="P10" s="1"/>
      <c r="Q10" s="70"/>
      <c r="R10" s="140"/>
      <c r="S10" s="169"/>
      <c r="T10" s="184" t="s">
        <v>33</v>
      </c>
      <c r="U10" s="186">
        <f>P40*F15</f>
        <v>188500</v>
      </c>
      <c r="V10" s="186">
        <f>P40*H15-F26</f>
        <v>29004.839242687507</v>
      </c>
      <c r="W10" s="221" t="s">
        <v>91</v>
      </c>
      <c r="X10" s="221"/>
      <c r="Y10" s="221"/>
    </row>
    <row r="11" spans="1:25" s="176" customFormat="1" x14ac:dyDescent="0.15">
      <c r="A11" s="226"/>
      <c r="B11" s="18"/>
      <c r="C11" s="7"/>
      <c r="D11" s="7"/>
      <c r="E11" s="7"/>
      <c r="F11" s="7"/>
      <c r="G11" s="25"/>
      <c r="H11" s="7"/>
      <c r="I11" s="7"/>
      <c r="J11" s="7"/>
      <c r="K11" s="10"/>
      <c r="L11" s="19"/>
      <c r="M11" s="128"/>
      <c r="N11" s="141"/>
      <c r="O11" s="50" t="s">
        <v>11</v>
      </c>
      <c r="P11" s="33">
        <v>0</v>
      </c>
      <c r="Q11" s="105"/>
      <c r="R11" s="142"/>
      <c r="S11" s="175"/>
      <c r="T11" s="187" t="s">
        <v>27</v>
      </c>
      <c r="U11" s="188">
        <f>F15</f>
        <v>0.65</v>
      </c>
      <c r="V11" s="188">
        <f>H15</f>
        <v>0.75</v>
      </c>
      <c r="W11" s="221" t="s">
        <v>91</v>
      </c>
      <c r="X11" s="222"/>
      <c r="Y11" s="222"/>
    </row>
    <row r="12" spans="1:25" s="176" customFormat="1" ht="20" customHeight="1" thickBot="1" x14ac:dyDescent="0.25">
      <c r="A12" s="226"/>
      <c r="B12" s="233" t="s">
        <v>42</v>
      </c>
      <c r="C12" s="234"/>
      <c r="D12" s="234"/>
      <c r="E12" s="234"/>
      <c r="F12" s="234"/>
      <c r="G12" s="234"/>
      <c r="H12" s="234"/>
      <c r="I12" s="234"/>
      <c r="J12" s="234"/>
      <c r="K12" s="235"/>
      <c r="L12" s="28"/>
      <c r="M12" s="130"/>
      <c r="N12" s="138"/>
      <c r="O12" s="35" t="s">
        <v>9</v>
      </c>
      <c r="P12" s="3">
        <v>0</v>
      </c>
      <c r="Q12" s="70"/>
      <c r="R12" s="143"/>
      <c r="S12" s="175"/>
      <c r="T12" s="187" t="s">
        <v>31</v>
      </c>
      <c r="U12" s="186">
        <f>IF(F26=0,0,(F26*(1+F16/365)^(1*(J7*30))))-F26</f>
        <v>11440.215602062526</v>
      </c>
      <c r="V12" s="186">
        <f>IF(H26=0,0,(H26*(1+H16/365)^(1*(J7*30))))-H26</f>
        <v>2997.8318488026671</v>
      </c>
      <c r="W12" s="221" t="s">
        <v>91</v>
      </c>
      <c r="X12" s="222"/>
      <c r="Y12" s="222"/>
    </row>
    <row r="13" spans="1:25" ht="15" customHeight="1" thickBot="1" x14ac:dyDescent="0.25">
      <c r="A13" s="5"/>
      <c r="B13" s="12"/>
      <c r="C13" s="34"/>
      <c r="D13" s="34"/>
      <c r="E13" s="34"/>
      <c r="F13" s="87"/>
      <c r="G13" s="87"/>
      <c r="H13" s="87"/>
      <c r="I13" s="34"/>
      <c r="J13" s="34"/>
      <c r="K13" s="20"/>
      <c r="L13" s="30"/>
      <c r="M13" s="131"/>
      <c r="N13" s="138"/>
      <c r="O13" s="46" t="s">
        <v>14</v>
      </c>
      <c r="P13" s="47">
        <f>SUM(P9:P12)</f>
        <v>0</v>
      </c>
      <c r="Q13" s="51"/>
      <c r="R13" s="139"/>
      <c r="S13" s="169"/>
      <c r="T13" s="184" t="s">
        <v>32</v>
      </c>
      <c r="U13" s="186">
        <f>IF((F17*U10)&lt;U14,U14,(F17*U10))</f>
        <v>5560.75</v>
      </c>
      <c r="V13" s="186">
        <f>IF((H17*V10)&lt;V14,V14,(H17*V10))</f>
        <v>1435.7395425130317</v>
      </c>
    </row>
    <row r="14" spans="1:25" ht="15" customHeight="1" x14ac:dyDescent="0.25">
      <c r="A14" s="5"/>
      <c r="B14" s="98"/>
      <c r="C14" s="34"/>
      <c r="D14" s="76" t="s">
        <v>67</v>
      </c>
      <c r="E14" s="34"/>
      <c r="F14" s="97" t="s">
        <v>38</v>
      </c>
      <c r="G14" s="201"/>
      <c r="H14" s="97" t="s">
        <v>79</v>
      </c>
      <c r="I14" s="34"/>
      <c r="J14" s="31"/>
      <c r="K14" s="99"/>
      <c r="L14" s="30"/>
      <c r="M14" s="131"/>
      <c r="N14" s="134"/>
      <c r="O14" s="45"/>
      <c r="P14" s="45"/>
      <c r="Q14" s="45"/>
      <c r="R14" s="135"/>
      <c r="S14" s="169"/>
      <c r="T14" s="184" t="s">
        <v>63</v>
      </c>
      <c r="U14" s="186">
        <v>2950</v>
      </c>
      <c r="V14" s="186">
        <v>500</v>
      </c>
      <c r="X14" s="189"/>
    </row>
    <row r="15" spans="1:25" ht="15" customHeight="1" x14ac:dyDescent="0.2">
      <c r="A15" s="5"/>
      <c r="B15" s="12"/>
      <c r="C15" s="34"/>
      <c r="D15" s="14" t="s">
        <v>66</v>
      </c>
      <c r="E15" s="83" t="s">
        <v>45</v>
      </c>
      <c r="F15" s="202">
        <v>0.65</v>
      </c>
      <c r="G15" s="203"/>
      <c r="H15" s="202">
        <v>0.75</v>
      </c>
      <c r="I15" s="34"/>
      <c r="J15" s="31"/>
      <c r="K15" s="20"/>
      <c r="L15" s="30"/>
      <c r="M15" s="131"/>
      <c r="N15" s="230" t="s">
        <v>23</v>
      </c>
      <c r="O15" s="231"/>
      <c r="P15" s="231"/>
      <c r="Q15" s="231"/>
      <c r="R15" s="232"/>
      <c r="S15" s="169"/>
    </row>
    <row r="16" spans="1:25" ht="15" customHeight="1" x14ac:dyDescent="0.2">
      <c r="A16" s="5"/>
      <c r="B16" s="12"/>
      <c r="C16" s="82"/>
      <c r="D16" s="14" t="s">
        <v>81</v>
      </c>
      <c r="E16" s="83" t="s">
        <v>45</v>
      </c>
      <c r="F16" s="204">
        <v>0.1195</v>
      </c>
      <c r="G16" s="162"/>
      <c r="H16" s="204">
        <v>0.19950000000000001</v>
      </c>
      <c r="I16" s="34"/>
      <c r="J16" s="31"/>
      <c r="K16" s="20"/>
      <c r="L16" s="30"/>
      <c r="M16" s="131"/>
      <c r="N16" s="144"/>
      <c r="O16" s="50" t="s">
        <v>2</v>
      </c>
      <c r="P16" s="1">
        <v>450</v>
      </c>
      <c r="Q16" s="52"/>
      <c r="R16" s="139"/>
      <c r="S16" s="169"/>
    </row>
    <row r="17" spans="1:27" s="174" customFormat="1" ht="15" customHeight="1" x14ac:dyDescent="0.2">
      <c r="A17" s="227"/>
      <c r="B17" s="9"/>
      <c r="C17" s="82"/>
      <c r="D17" s="14" t="s">
        <v>80</v>
      </c>
      <c r="E17" s="83" t="s">
        <v>45</v>
      </c>
      <c r="F17" s="202">
        <v>2.9499999999999998E-2</v>
      </c>
      <c r="G17" s="205"/>
      <c r="H17" s="202">
        <v>4.9500000000000002E-2</v>
      </c>
      <c r="I17" s="75"/>
      <c r="J17" s="31"/>
      <c r="K17" s="8"/>
      <c r="L17" s="16"/>
      <c r="M17" s="129"/>
      <c r="N17" s="138"/>
      <c r="O17" s="50" t="s">
        <v>12</v>
      </c>
      <c r="P17" s="1">
        <v>0</v>
      </c>
      <c r="Q17" s="52"/>
      <c r="R17" s="139"/>
      <c r="S17" s="183"/>
      <c r="T17" s="190"/>
      <c r="U17" s="190"/>
      <c r="V17" s="191"/>
      <c r="W17" s="192"/>
      <c r="X17" s="192"/>
      <c r="Y17" s="192"/>
      <c r="Z17" s="192"/>
      <c r="AA17" s="192"/>
    </row>
    <row r="18" spans="1:27" s="174" customFormat="1" ht="15" customHeight="1" x14ac:dyDescent="0.2">
      <c r="A18" s="227"/>
      <c r="B18" s="9"/>
      <c r="C18" s="34"/>
      <c r="D18" s="75"/>
      <c r="E18" s="88"/>
      <c r="F18" s="84" t="s">
        <v>76</v>
      </c>
      <c r="G18" s="90"/>
      <c r="H18" s="84" t="s">
        <v>76</v>
      </c>
      <c r="I18" s="91"/>
      <c r="J18" s="206"/>
      <c r="K18" s="8"/>
      <c r="L18" s="16"/>
      <c r="M18" s="129"/>
      <c r="N18" s="138"/>
      <c r="O18" s="50" t="s">
        <v>10</v>
      </c>
      <c r="P18" s="1">
        <v>250</v>
      </c>
      <c r="Q18" s="52"/>
      <c r="R18" s="145"/>
      <c r="S18" s="169"/>
      <c r="U18" s="192"/>
      <c r="V18" s="192"/>
      <c r="W18" s="192"/>
      <c r="X18" s="192"/>
      <c r="Y18" s="192"/>
      <c r="Z18" s="192"/>
      <c r="AA18" s="192"/>
    </row>
    <row r="19" spans="1:27" ht="15" customHeight="1" thickBot="1" x14ac:dyDescent="0.25">
      <c r="A19" s="5"/>
      <c r="B19" s="12"/>
      <c r="C19" s="34"/>
      <c r="D19" s="34"/>
      <c r="E19" s="34"/>
      <c r="F19" s="89" t="s">
        <v>54</v>
      </c>
      <c r="G19" s="73"/>
      <c r="H19" s="89" t="s">
        <v>54</v>
      </c>
      <c r="I19" s="73"/>
      <c r="J19" s="31"/>
      <c r="K19" s="20"/>
      <c r="L19" s="30"/>
      <c r="M19" s="131"/>
      <c r="N19" s="138"/>
      <c r="O19" s="50" t="s">
        <v>4</v>
      </c>
      <c r="P19" s="1">
        <f>D31*Q19</f>
        <v>1450</v>
      </c>
      <c r="Q19" s="2">
        <v>5.0000000000000001E-3</v>
      </c>
      <c r="R19" s="146"/>
      <c r="S19" s="169"/>
      <c r="T19" s="174"/>
      <c r="U19" s="192"/>
      <c r="V19" s="192"/>
      <c r="W19" s="192"/>
      <c r="X19" s="192"/>
      <c r="Y19" s="192"/>
      <c r="Z19" s="192"/>
      <c r="AA19" s="192"/>
    </row>
    <row r="20" spans="1:27" ht="15" customHeight="1" x14ac:dyDescent="0.2">
      <c r="A20" s="7"/>
      <c r="B20" s="18"/>
      <c r="C20" s="236" t="s">
        <v>50</v>
      </c>
      <c r="D20" s="237"/>
      <c r="E20" s="13"/>
      <c r="F20" s="120" t="s">
        <v>38</v>
      </c>
      <c r="G20" s="77"/>
      <c r="H20" s="120" t="s">
        <v>79</v>
      </c>
      <c r="I20" s="31"/>
      <c r="J20" s="212" t="s">
        <v>83</v>
      </c>
      <c r="K20" s="20"/>
      <c r="L20" s="30"/>
      <c r="M20" s="131"/>
      <c r="N20" s="138"/>
      <c r="O20" s="50" t="s">
        <v>5</v>
      </c>
      <c r="P20" s="1">
        <v>200</v>
      </c>
      <c r="Q20" s="52"/>
      <c r="R20" s="139"/>
      <c r="S20" s="169"/>
      <c r="T20" s="174"/>
      <c r="U20" s="192"/>
      <c r="V20" s="192"/>
      <c r="W20" s="192"/>
      <c r="X20" s="192"/>
      <c r="Y20" s="192"/>
      <c r="Z20" s="192"/>
      <c r="AA20" s="192"/>
    </row>
    <row r="21" spans="1:27" ht="15" customHeight="1" x14ac:dyDescent="0.2">
      <c r="A21" s="13"/>
      <c r="B21" s="12"/>
      <c r="C21" s="21" t="s">
        <v>74</v>
      </c>
      <c r="D21" s="112">
        <f>D5-D6</f>
        <v>150000</v>
      </c>
      <c r="E21" s="114"/>
      <c r="F21" s="85">
        <f>IF(F19=T7,0,IF(F19=T5,0,IF(D7=0,0,IF(D21&gt;=(U10-F23-U13),(U10-F23-U13),IF(D21&lt;(U10-F23-U13),D21,0)))))</f>
        <v>122339.25</v>
      </c>
      <c r="G21" s="114"/>
      <c r="H21" s="168"/>
      <c r="I21" s="114"/>
      <c r="J21" s="122">
        <f>IF((D21-F21-H21)&lt;1,0,(D21-F21-H21))</f>
        <v>27660.75</v>
      </c>
      <c r="K21" s="20"/>
      <c r="L21" s="30"/>
      <c r="M21" s="131"/>
      <c r="N21" s="138"/>
      <c r="O21" s="50" t="s">
        <v>19</v>
      </c>
      <c r="P21" s="1">
        <v>250</v>
      </c>
      <c r="Q21" s="52"/>
      <c r="R21" s="147"/>
      <c r="S21" s="169"/>
      <c r="T21" s="174"/>
      <c r="U21" s="192"/>
      <c r="W21" s="192"/>
      <c r="X21" s="192"/>
      <c r="Y21" s="193"/>
      <c r="Z21" s="192"/>
      <c r="AA21" s="192"/>
    </row>
    <row r="22" spans="1:27" ht="15" customHeight="1" x14ac:dyDescent="0.2">
      <c r="A22" s="13"/>
      <c r="B22" s="12"/>
      <c r="C22" s="21" t="s">
        <v>41</v>
      </c>
      <c r="D22" s="109">
        <f>P13+SUM(P16:P26)</f>
        <v>7997.5</v>
      </c>
      <c r="E22" s="114"/>
      <c r="F22" s="85">
        <f>IF(F19=T7,0,IF(F19=T5,0,IF(D7=0,0,IF(D22&gt;(U10-U13-F23-F21),(U10-U13-F23-F21),D22))))</f>
        <v>0</v>
      </c>
      <c r="G22" s="114"/>
      <c r="H22" s="168"/>
      <c r="I22" s="114"/>
      <c r="J22" s="122">
        <f>IF((D22-F22-H22)&lt;1,0,(D22-F22-H22))</f>
        <v>7997.5</v>
      </c>
      <c r="K22" s="20"/>
      <c r="L22" s="30"/>
      <c r="M22" s="131"/>
      <c r="N22" s="138"/>
      <c r="O22" s="50" t="s">
        <v>16</v>
      </c>
      <c r="P22" s="1">
        <f>P6*Q22</f>
        <v>3000</v>
      </c>
      <c r="Q22" s="29">
        <v>0.02</v>
      </c>
      <c r="R22" s="146"/>
      <c r="S22" s="169"/>
      <c r="T22" s="174"/>
      <c r="U22" s="192"/>
      <c r="W22" s="217" t="s">
        <v>86</v>
      </c>
      <c r="X22" s="218" t="s">
        <v>88</v>
      </c>
      <c r="Y22" s="192"/>
      <c r="Z22" s="192"/>
      <c r="AA22" s="192"/>
    </row>
    <row r="23" spans="1:27" ht="15" customHeight="1" x14ac:dyDescent="0.2">
      <c r="A23" s="13"/>
      <c r="B23" s="12"/>
      <c r="C23" s="22" t="s">
        <v>28</v>
      </c>
      <c r="D23" s="109">
        <f>P30+P37</f>
        <v>60600</v>
      </c>
      <c r="E23" s="114"/>
      <c r="F23" s="85">
        <f>IF(F19=T7,0,IF(F19=T5,0,IF(D7=0,0,IF(D23&gt;(U10-U13),(U10-U13),D23))))</f>
        <v>60600</v>
      </c>
      <c r="G23" s="114"/>
      <c r="H23" s="168"/>
      <c r="I23" s="114"/>
      <c r="J23" s="122">
        <f>IF((D23-F23-H23)&lt;1,0,(D23-F23-H23))</f>
        <v>0</v>
      </c>
      <c r="K23" s="20"/>
      <c r="L23" s="30"/>
      <c r="M23" s="131"/>
      <c r="N23" s="138"/>
      <c r="O23" s="39" t="s">
        <v>59</v>
      </c>
      <c r="P23" s="37">
        <f>((0.0055*P40)*P34/12)</f>
        <v>797.5</v>
      </c>
      <c r="Q23" s="53"/>
      <c r="R23" s="148"/>
      <c r="S23" s="169"/>
      <c r="Y23" s="192"/>
      <c r="Z23" s="192"/>
      <c r="AA23" s="192"/>
    </row>
    <row r="24" spans="1:27" ht="15" customHeight="1" x14ac:dyDescent="0.2">
      <c r="A24" s="13"/>
      <c r="B24" s="12"/>
      <c r="C24" s="17" t="s">
        <v>56</v>
      </c>
      <c r="D24" s="110">
        <f>F24+H24</f>
        <v>6991.650299825531</v>
      </c>
      <c r="E24" s="114"/>
      <c r="F24" s="86">
        <f>IF(F19=T7,0,IF(F19=T5,0,IF((((F21+(F21*F17))+(F23+(F23*F17))+(F22+(F22*F17))+(F25+(F25*F17)))*F17)&lt;1,0,IF((((F21+(F21*F17))+(F23+(F23*F17))+(F22+(F22*F17))+(F25+(F25*F17)))*F17)&lt;U14,U14,(((F21+(F21*F17))+(F23+(F23*F17))+(F22+(F22*F17))+(F25+(F25*F17)))*F17)))))</f>
        <v>5555.9107573124993</v>
      </c>
      <c r="G24" s="114"/>
      <c r="H24" s="86">
        <f>IF(H19=T7,0,IF(H19=T5,0,IF((H26*H17)&lt;500,500,(H26*H17))))</f>
        <v>1435.7395425130317</v>
      </c>
      <c r="I24" s="114"/>
      <c r="J24" s="122">
        <f>IF((D24-F24-H24)&lt;1,0,(D24-F24-H24))</f>
        <v>0</v>
      </c>
      <c r="K24" s="20"/>
      <c r="L24" s="30"/>
      <c r="M24" s="131"/>
      <c r="N24" s="138"/>
      <c r="O24" s="50" t="s">
        <v>13</v>
      </c>
      <c r="P24" s="1">
        <v>0</v>
      </c>
      <c r="Q24" s="52"/>
      <c r="R24" s="149"/>
      <c r="S24" s="169"/>
      <c r="U24" s="192"/>
      <c r="V24" s="192"/>
      <c r="W24" s="192"/>
      <c r="X24" s="192"/>
      <c r="Y24" s="192"/>
      <c r="Z24" s="192"/>
      <c r="AA24" s="192"/>
    </row>
    <row r="25" spans="1:27" ht="15" customHeight="1" thickBot="1" x14ac:dyDescent="0.25">
      <c r="A25" s="13"/>
      <c r="B25" s="12"/>
      <c r="C25" s="111" t="s">
        <v>75</v>
      </c>
      <c r="D25" s="166"/>
      <c r="E25" s="114"/>
      <c r="F25" s="167"/>
      <c r="G25" s="114"/>
      <c r="H25" s="101">
        <f>H26-H24-H21-H22-H23</f>
        <v>27569.099700174476</v>
      </c>
      <c r="I25" s="114"/>
      <c r="J25" s="165"/>
      <c r="K25" s="20"/>
      <c r="L25" s="30"/>
      <c r="M25" s="131"/>
      <c r="N25" s="138"/>
      <c r="O25" s="50" t="s">
        <v>64</v>
      </c>
      <c r="P25" s="1">
        <v>1600</v>
      </c>
      <c r="Q25" s="52"/>
      <c r="R25" s="149"/>
      <c r="S25" s="169"/>
      <c r="U25" s="192"/>
      <c r="V25" s="192"/>
      <c r="W25" s="220" t="s">
        <v>92</v>
      </c>
      <c r="X25" s="219"/>
      <c r="Y25" s="192"/>
      <c r="Z25" s="192"/>
      <c r="AA25" s="192"/>
    </row>
    <row r="26" spans="1:27" ht="15" customHeight="1" thickBot="1" x14ac:dyDescent="0.25">
      <c r="A26" s="5"/>
      <c r="B26" s="12"/>
      <c r="C26" s="81" t="s">
        <v>62</v>
      </c>
      <c r="D26" s="107">
        <f>SUM(D21:D25)</f>
        <v>225589.15029982553</v>
      </c>
      <c r="E26" s="114"/>
      <c r="F26" s="108">
        <f>SUM(F21:F25)</f>
        <v>188495.16075731249</v>
      </c>
      <c r="G26" s="114"/>
      <c r="H26" s="108">
        <f>IF(H19=T7,0,IF(H19=T5,0,((D7*H15)-F26)))</f>
        <v>29004.839242687507</v>
      </c>
      <c r="I26" s="114"/>
      <c r="J26" s="121">
        <f>SUM(J21:J25)</f>
        <v>35658.25</v>
      </c>
      <c r="K26" s="20"/>
      <c r="L26" s="30"/>
      <c r="M26" s="131"/>
      <c r="N26" s="138"/>
      <c r="O26" s="4" t="s">
        <v>9</v>
      </c>
      <c r="P26" s="3"/>
      <c r="Q26" s="52"/>
      <c r="R26" s="150"/>
      <c r="S26" s="169"/>
      <c r="U26" s="192"/>
      <c r="X26" s="192"/>
      <c r="Y26" s="192"/>
      <c r="Z26" s="192"/>
      <c r="AA26" s="192"/>
    </row>
    <row r="27" spans="1:27" ht="15" customHeight="1" x14ac:dyDescent="0.2">
      <c r="A27" s="5"/>
      <c r="B27" s="12"/>
      <c r="C27" s="34"/>
      <c r="D27" s="34"/>
      <c r="E27" s="34"/>
      <c r="F27" s="34"/>
      <c r="G27" s="34"/>
      <c r="H27" s="34"/>
      <c r="I27" s="34"/>
      <c r="J27" s="34"/>
      <c r="K27" s="20"/>
      <c r="L27" s="30"/>
      <c r="M27" s="131"/>
      <c r="N27" s="138"/>
      <c r="O27" s="46" t="s">
        <v>15</v>
      </c>
      <c r="P27" s="47">
        <f>SUM(P16:P26)</f>
        <v>7997.5</v>
      </c>
      <c r="Q27" s="52"/>
      <c r="R27" s="151"/>
      <c r="S27" s="169"/>
      <c r="U27" s="192"/>
      <c r="X27" s="194"/>
      <c r="Y27" s="192"/>
      <c r="Z27" s="192"/>
      <c r="AA27" s="192"/>
    </row>
    <row r="28" spans="1:27" s="176" customFormat="1" ht="20" customHeight="1" x14ac:dyDescent="0.2">
      <c r="A28" s="226"/>
      <c r="B28" s="233" t="s">
        <v>43</v>
      </c>
      <c r="C28" s="234"/>
      <c r="D28" s="234"/>
      <c r="E28" s="234"/>
      <c r="F28" s="234"/>
      <c r="G28" s="234"/>
      <c r="H28" s="234"/>
      <c r="I28" s="234"/>
      <c r="J28" s="234"/>
      <c r="K28" s="235"/>
      <c r="L28" s="28"/>
      <c r="M28" s="130"/>
      <c r="N28" s="141"/>
      <c r="O28" s="54"/>
      <c r="P28" s="106"/>
      <c r="Q28" s="52"/>
      <c r="R28" s="139"/>
      <c r="S28" s="175"/>
      <c r="T28" s="177"/>
      <c r="U28" s="192"/>
      <c r="W28" s="177"/>
      <c r="X28" s="195"/>
      <c r="Y28" s="195"/>
      <c r="Z28" s="195"/>
      <c r="AA28" s="195"/>
    </row>
    <row r="29" spans="1:27" ht="15" customHeight="1" thickBot="1" x14ac:dyDescent="0.25">
      <c r="A29" s="5"/>
      <c r="B29" s="12"/>
      <c r="C29" s="25"/>
      <c r="D29" s="25"/>
      <c r="E29" s="13"/>
      <c r="F29" s="13"/>
      <c r="G29" s="13"/>
      <c r="H29" s="13"/>
      <c r="I29" s="23"/>
      <c r="J29" s="24"/>
      <c r="K29" s="20"/>
      <c r="L29" s="30"/>
      <c r="M29" s="131"/>
      <c r="N29" s="230" t="s">
        <v>24</v>
      </c>
      <c r="O29" s="231"/>
      <c r="P29" s="231"/>
      <c r="Q29" s="231"/>
      <c r="R29" s="232"/>
      <c r="S29" s="169"/>
      <c r="X29" s="192"/>
      <c r="Y29" s="192"/>
      <c r="Z29" s="192"/>
      <c r="AA29" s="192"/>
    </row>
    <row r="30" spans="1:27" ht="15" customHeight="1" x14ac:dyDescent="0.2">
      <c r="A30" s="5"/>
      <c r="B30" s="12"/>
      <c r="C30" s="113" t="s">
        <v>39</v>
      </c>
      <c r="D30" s="76"/>
      <c r="E30" s="27"/>
      <c r="F30" s="27"/>
      <c r="G30" s="27"/>
      <c r="H30" s="238" t="s">
        <v>53</v>
      </c>
      <c r="I30" s="239"/>
      <c r="J30" s="240"/>
      <c r="K30" s="20"/>
      <c r="L30" s="30"/>
      <c r="M30" s="131"/>
      <c r="N30" s="138"/>
      <c r="O30" s="54" t="s">
        <v>17</v>
      </c>
      <c r="P30" s="61">
        <f>D8</f>
        <v>60000</v>
      </c>
      <c r="Q30" s="57"/>
      <c r="R30" s="152"/>
      <c r="S30" s="169"/>
      <c r="X30" s="192"/>
      <c r="Y30" s="192"/>
      <c r="Z30" s="192"/>
      <c r="AA30" s="192"/>
    </row>
    <row r="31" spans="1:27" ht="15" customHeight="1" x14ac:dyDescent="0.2">
      <c r="A31" s="5"/>
      <c r="B31" s="12"/>
      <c r="C31" s="80" t="s">
        <v>37</v>
      </c>
      <c r="D31" s="79">
        <f>P40</f>
        <v>290000</v>
      </c>
      <c r="E31" s="7"/>
      <c r="F31" s="7"/>
      <c r="G31" s="7"/>
      <c r="H31" s="207" t="s">
        <v>51</v>
      </c>
      <c r="I31" s="34"/>
      <c r="J31" s="208">
        <f>F26+H26</f>
        <v>217500</v>
      </c>
      <c r="K31" s="20"/>
      <c r="L31" s="30"/>
      <c r="M31" s="131"/>
      <c r="N31" s="138"/>
      <c r="O31" s="55" t="s">
        <v>65</v>
      </c>
      <c r="P31" s="33"/>
      <c r="Q31" s="58"/>
      <c r="R31" s="153"/>
      <c r="S31" s="169"/>
      <c r="W31" s="220" t="s">
        <v>89</v>
      </c>
      <c r="X31" s="219"/>
      <c r="Y31" s="219"/>
      <c r="Z31" s="219"/>
      <c r="AA31" s="219"/>
    </row>
    <row r="32" spans="1:27" s="176" customFormat="1" ht="18" x14ac:dyDescent="0.2">
      <c r="A32" s="226"/>
      <c r="B32" s="9"/>
      <c r="C32" s="80" t="s">
        <v>36</v>
      </c>
      <c r="D32" s="213">
        <f>(P41+P42+P43)*-1</f>
        <v>-31479.081925960792</v>
      </c>
      <c r="E32" s="13"/>
      <c r="F32" s="13"/>
      <c r="G32" s="13"/>
      <c r="H32" s="21" t="s">
        <v>52</v>
      </c>
      <c r="I32" s="34"/>
      <c r="J32" s="209">
        <f>D24</f>
        <v>6991.650299825531</v>
      </c>
      <c r="K32" s="20"/>
      <c r="L32" s="30"/>
      <c r="M32" s="131"/>
      <c r="N32" s="138"/>
      <c r="O32" s="56"/>
      <c r="P32" s="60"/>
      <c r="Q32" s="59"/>
      <c r="R32" s="142"/>
      <c r="S32" s="180"/>
      <c r="T32" s="177"/>
      <c r="U32" s="177"/>
      <c r="W32" s="177"/>
      <c r="X32" s="192"/>
      <c r="Y32" s="192"/>
      <c r="Z32" s="192"/>
      <c r="AA32" s="192"/>
    </row>
    <row r="33" spans="1:28" ht="17" thickBot="1" x14ac:dyDescent="0.25">
      <c r="A33" s="5"/>
      <c r="B33" s="9"/>
      <c r="C33" s="93" t="s">
        <v>46</v>
      </c>
      <c r="D33" s="94">
        <f>SUM(D31:D32)</f>
        <v>258520.91807403922</v>
      </c>
      <c r="E33" s="13"/>
      <c r="F33" s="13"/>
      <c r="G33" s="13"/>
      <c r="H33" s="210" t="s">
        <v>68</v>
      </c>
      <c r="I33" s="71"/>
      <c r="J33" s="211">
        <f>U12+V12</f>
        <v>14438.047450865193</v>
      </c>
      <c r="K33" s="8"/>
      <c r="L33" s="30"/>
      <c r="M33" s="131"/>
      <c r="N33" s="230" t="s">
        <v>25</v>
      </c>
      <c r="O33" s="231"/>
      <c r="P33" s="231"/>
      <c r="Q33" s="231"/>
      <c r="R33" s="232"/>
      <c r="S33" s="169"/>
      <c r="V33" s="192"/>
      <c r="X33" s="192"/>
      <c r="Y33" s="192"/>
      <c r="Z33" s="192"/>
      <c r="AA33" s="192"/>
    </row>
    <row r="34" spans="1:28" s="174" customFormat="1" ht="15" customHeight="1" x14ac:dyDescent="0.2">
      <c r="A34" s="227"/>
      <c r="B34" s="6"/>
      <c r="C34" s="34"/>
      <c r="D34" s="34"/>
      <c r="E34" s="13"/>
      <c r="F34" s="34"/>
      <c r="G34" s="34"/>
      <c r="H34" s="34"/>
      <c r="I34" s="34"/>
      <c r="J34" s="34"/>
      <c r="K34" s="8"/>
      <c r="L34" s="16"/>
      <c r="M34" s="129"/>
      <c r="N34" s="136"/>
      <c r="O34" s="55" t="s">
        <v>60</v>
      </c>
      <c r="P34" s="64">
        <f>J7</f>
        <v>6</v>
      </c>
      <c r="Q34" s="62"/>
      <c r="R34" s="145"/>
      <c r="S34" s="173"/>
      <c r="T34" s="177"/>
      <c r="U34" s="177"/>
      <c r="V34" s="192"/>
      <c r="W34" s="177"/>
      <c r="X34" s="192"/>
      <c r="Y34" s="192"/>
      <c r="Z34" s="192"/>
      <c r="AA34" s="192"/>
    </row>
    <row r="35" spans="1:28" s="174" customFormat="1" ht="15" customHeight="1" x14ac:dyDescent="0.2">
      <c r="A35" s="227"/>
      <c r="B35" s="12"/>
      <c r="C35" s="113" t="s">
        <v>40</v>
      </c>
      <c r="D35" s="34"/>
      <c r="E35" s="13"/>
      <c r="F35" s="34"/>
      <c r="G35" s="34"/>
      <c r="H35" s="34"/>
      <c r="I35" s="34"/>
      <c r="J35" s="34"/>
      <c r="K35" s="20"/>
      <c r="L35" s="16"/>
      <c r="M35" s="129"/>
      <c r="N35" s="144"/>
      <c r="O35" s="50" t="s">
        <v>1</v>
      </c>
      <c r="P35" s="1">
        <f>P34*100</f>
        <v>600</v>
      </c>
      <c r="Q35" s="62"/>
      <c r="R35" s="145"/>
      <c r="S35" s="173"/>
      <c r="T35" s="177"/>
      <c r="U35" s="177"/>
      <c r="V35" s="190"/>
      <c r="W35" s="177"/>
      <c r="X35" s="190"/>
      <c r="Y35" s="190"/>
      <c r="Z35" s="190"/>
      <c r="AA35" s="190"/>
    </row>
    <row r="36" spans="1:28" s="176" customFormat="1" ht="15" customHeight="1" thickBot="1" x14ac:dyDescent="0.25">
      <c r="A36" s="226"/>
      <c r="B36" s="9"/>
      <c r="C36" s="78" t="s">
        <v>7</v>
      </c>
      <c r="D36" s="95">
        <f>D5</f>
        <v>150000</v>
      </c>
      <c r="E36" s="13"/>
      <c r="F36" s="25"/>
      <c r="G36" s="25"/>
      <c r="H36" s="25"/>
      <c r="I36" s="25"/>
      <c r="J36" s="25"/>
      <c r="K36" s="20"/>
      <c r="L36" s="19"/>
      <c r="M36" s="128"/>
      <c r="N36" s="154"/>
      <c r="O36" s="4" t="s">
        <v>9</v>
      </c>
      <c r="P36" s="3">
        <v>0</v>
      </c>
      <c r="Q36" s="62"/>
      <c r="R36" s="145"/>
      <c r="S36" s="180"/>
      <c r="T36" s="177"/>
      <c r="U36" s="177"/>
      <c r="V36" s="192"/>
      <c r="W36" s="192"/>
      <c r="X36" s="192"/>
      <c r="Y36" s="192"/>
      <c r="Z36" s="192"/>
      <c r="AA36" s="192"/>
    </row>
    <row r="37" spans="1:28" ht="15" customHeight="1" x14ac:dyDescent="0.2">
      <c r="A37" s="5"/>
      <c r="B37" s="9"/>
      <c r="C37" s="14" t="s">
        <v>41</v>
      </c>
      <c r="D37" s="95">
        <f>D22</f>
        <v>7997.5</v>
      </c>
      <c r="E37" s="13"/>
      <c r="F37" s="25"/>
      <c r="G37" s="25"/>
      <c r="H37" s="25"/>
      <c r="I37" s="25"/>
      <c r="J37" s="25"/>
      <c r="K37" s="8"/>
      <c r="L37" s="5"/>
      <c r="M37" s="132"/>
      <c r="N37" s="138"/>
      <c r="O37" s="46" t="s">
        <v>20</v>
      </c>
      <c r="P37" s="47">
        <f>SUM(P35:P36)</f>
        <v>600</v>
      </c>
      <c r="Q37" s="63"/>
      <c r="R37" s="143"/>
      <c r="S37" s="169"/>
      <c r="V37" s="192"/>
      <c r="W37" s="192"/>
      <c r="X37" s="192"/>
      <c r="Y37" s="192"/>
      <c r="Z37" s="192"/>
      <c r="AA37" s="192"/>
    </row>
    <row r="38" spans="1:28" ht="15" customHeight="1" x14ac:dyDescent="0.2">
      <c r="A38" s="5"/>
      <c r="B38" s="6"/>
      <c r="C38" s="14" t="s">
        <v>28</v>
      </c>
      <c r="D38" s="95">
        <f>D23</f>
        <v>60600</v>
      </c>
      <c r="E38" s="13"/>
      <c r="F38" s="13"/>
      <c r="G38" s="13"/>
      <c r="H38" s="7"/>
      <c r="I38" s="7"/>
      <c r="J38" s="13"/>
      <c r="K38" s="8"/>
      <c r="L38" s="30"/>
      <c r="M38" s="131"/>
      <c r="N38" s="138"/>
      <c r="O38" s="46"/>
      <c r="P38" s="49"/>
      <c r="Q38" s="63"/>
      <c r="R38" s="143"/>
      <c r="S38" s="169"/>
      <c r="V38" s="192"/>
      <c r="W38" s="192"/>
      <c r="X38" s="192"/>
      <c r="Y38" s="192"/>
      <c r="Z38" s="192"/>
      <c r="AA38" s="192"/>
    </row>
    <row r="39" spans="1:28" ht="15" customHeight="1" x14ac:dyDescent="0.2">
      <c r="A39" s="5"/>
      <c r="B39" s="6"/>
      <c r="C39" s="80" t="s">
        <v>29</v>
      </c>
      <c r="D39" s="95">
        <f>F24</f>
        <v>5555.9107573124993</v>
      </c>
      <c r="E39" s="13"/>
      <c r="F39" s="13"/>
      <c r="G39" s="13"/>
      <c r="H39" s="34"/>
      <c r="I39" s="34"/>
      <c r="J39" s="34"/>
      <c r="K39" s="20"/>
      <c r="L39" s="30"/>
      <c r="M39" s="131"/>
      <c r="N39" s="230" t="s">
        <v>26</v>
      </c>
      <c r="O39" s="231"/>
      <c r="P39" s="231"/>
      <c r="Q39" s="231"/>
      <c r="R39" s="232"/>
      <c r="S39" s="169"/>
      <c r="V39" s="192"/>
      <c r="W39" s="192"/>
      <c r="X39" s="192"/>
      <c r="Y39" s="192"/>
      <c r="Z39" s="192"/>
      <c r="AA39" s="192"/>
    </row>
    <row r="40" spans="1:28" ht="15" customHeight="1" x14ac:dyDescent="0.2">
      <c r="A40" s="5"/>
      <c r="B40" s="12"/>
      <c r="C40" s="14" t="s">
        <v>30</v>
      </c>
      <c r="D40" s="95">
        <f>H24</f>
        <v>1435.7395425130317</v>
      </c>
      <c r="E40" s="13"/>
      <c r="F40" s="13"/>
      <c r="G40" s="13"/>
      <c r="H40" s="34"/>
      <c r="I40" s="34"/>
      <c r="J40" s="38"/>
      <c r="K40" s="20"/>
      <c r="L40" s="30"/>
      <c r="M40" s="131"/>
      <c r="N40" s="155"/>
      <c r="O40" s="65" t="s">
        <v>82</v>
      </c>
      <c r="P40" s="66">
        <f>D7</f>
        <v>290000</v>
      </c>
      <c r="Q40" s="68"/>
      <c r="R40" s="156"/>
      <c r="S40" s="169"/>
      <c r="V40" s="192"/>
      <c r="W40" s="192"/>
      <c r="X40" s="192"/>
      <c r="Y40" s="192"/>
      <c r="Z40" s="192"/>
      <c r="AA40" s="192"/>
    </row>
    <row r="41" spans="1:28" s="174" customFormat="1" ht="15" customHeight="1" x14ac:dyDescent="0.2">
      <c r="A41" s="227"/>
      <c r="B41" s="12"/>
      <c r="C41" s="14" t="s">
        <v>57</v>
      </c>
      <c r="D41" s="95">
        <f>U12</f>
        <v>11440.215602062526</v>
      </c>
      <c r="E41" s="13"/>
      <c r="F41" s="13"/>
      <c r="G41" s="13"/>
      <c r="H41" s="34"/>
      <c r="I41" s="34"/>
      <c r="J41" s="34"/>
      <c r="K41" s="20"/>
      <c r="L41" s="26"/>
      <c r="M41" s="133"/>
      <c r="N41" s="138"/>
      <c r="O41" s="50" t="s">
        <v>0</v>
      </c>
      <c r="P41" s="67">
        <f>D31*Q41</f>
        <v>17400</v>
      </c>
      <c r="Q41" s="36">
        <v>0.06</v>
      </c>
      <c r="R41" s="145"/>
      <c r="S41" s="183"/>
      <c r="T41" s="192"/>
      <c r="U41" s="192"/>
      <c r="V41" s="192"/>
      <c r="W41" s="192"/>
      <c r="X41" s="192"/>
      <c r="Y41" s="192"/>
      <c r="Z41" s="192"/>
      <c r="AA41" s="192"/>
    </row>
    <row r="42" spans="1:28" s="174" customFormat="1" ht="15" customHeight="1" x14ac:dyDescent="0.35">
      <c r="A42" s="227"/>
      <c r="B42" s="9"/>
      <c r="C42" s="14" t="s">
        <v>58</v>
      </c>
      <c r="D42" s="214">
        <f>V12</f>
        <v>2997.8318488026671</v>
      </c>
      <c r="E42" s="13"/>
      <c r="F42" s="25"/>
      <c r="G42" s="25"/>
      <c r="H42" s="25"/>
      <c r="I42" s="25"/>
      <c r="J42" s="25"/>
      <c r="K42" s="8"/>
      <c r="L42" s="30"/>
      <c r="M42" s="131"/>
      <c r="N42" s="141"/>
      <c r="O42" s="50" t="s">
        <v>8</v>
      </c>
      <c r="P42" s="67">
        <f>P40*Q42</f>
        <v>5800</v>
      </c>
      <c r="Q42" s="36">
        <v>0.02</v>
      </c>
      <c r="R42" s="145"/>
      <c r="S42" s="169"/>
      <c r="T42" s="192"/>
      <c r="U42" s="192"/>
      <c r="V42" s="192"/>
      <c r="W42" s="217" t="s">
        <v>86</v>
      </c>
      <c r="X42" s="217" t="s">
        <v>87</v>
      </c>
      <c r="Y42" s="192"/>
      <c r="Z42" s="192"/>
      <c r="AA42" s="192"/>
    </row>
    <row r="43" spans="1:28" s="176" customFormat="1" ht="15" customHeight="1" thickBot="1" x14ac:dyDescent="0.25">
      <c r="A43" s="226"/>
      <c r="B43" s="11"/>
      <c r="C43" s="93" t="s">
        <v>49</v>
      </c>
      <c r="D43" s="94">
        <f>SUM(D36:D42)</f>
        <v>240027.19775069071</v>
      </c>
      <c r="E43" s="13"/>
      <c r="F43" s="96" t="s">
        <v>61</v>
      </c>
      <c r="G43" s="13"/>
      <c r="H43" s="125">
        <f>D33-D43</f>
        <v>18493.720323348505</v>
      </c>
      <c r="I43" s="25"/>
      <c r="J43" s="25"/>
      <c r="K43" s="8"/>
      <c r="L43" s="28"/>
      <c r="M43" s="130"/>
      <c r="N43" s="138"/>
      <c r="O43" s="4" t="s">
        <v>90</v>
      </c>
      <c r="P43" s="1">
        <f>((F26*F17)*(1+F16/365)^((J7*30)/12*30))+((H26*H17)*(1+H16/365)^((J7*30)/12*30))</f>
        <v>8279.0819259607924</v>
      </c>
      <c r="Q43" s="41"/>
      <c r="R43" s="157"/>
      <c r="S43" s="179"/>
      <c r="T43" s="192"/>
      <c r="U43" s="192"/>
      <c r="V43" s="192"/>
      <c r="W43" s="217" t="s">
        <v>93</v>
      </c>
      <c r="X43" s="217"/>
      <c r="Y43" s="217"/>
      <c r="Z43" s="217"/>
      <c r="AA43" s="217"/>
      <c r="AB43" s="222"/>
    </row>
    <row r="44" spans="1:28" ht="15" customHeight="1" thickTop="1" x14ac:dyDescent="0.2">
      <c r="A44" s="5"/>
      <c r="B44" s="9"/>
      <c r="C44" s="34"/>
      <c r="D44" s="34"/>
      <c r="E44" s="13"/>
      <c r="F44" s="228"/>
      <c r="G44" s="215" t="s">
        <v>84</v>
      </c>
      <c r="H44" s="216">
        <f>H10</f>
        <v>7.7048436579913726E-2</v>
      </c>
      <c r="I44" s="25"/>
      <c r="J44" s="25"/>
      <c r="K44" s="100"/>
      <c r="L44" s="30"/>
      <c r="M44" s="131"/>
      <c r="N44" s="138"/>
      <c r="O44" s="46" t="s">
        <v>18</v>
      </c>
      <c r="P44" s="69">
        <f>P40-SUM(P41:P43)</f>
        <v>258520.91807403922</v>
      </c>
      <c r="Q44" s="40"/>
      <c r="R44" s="158"/>
      <c r="S44" s="169"/>
      <c r="T44" s="192"/>
      <c r="U44" s="192"/>
      <c r="V44" s="192"/>
      <c r="W44" s="217" t="s">
        <v>94</v>
      </c>
      <c r="X44" s="217"/>
      <c r="Y44" s="217"/>
      <c r="Z44" s="217"/>
      <c r="AA44" s="217"/>
      <c r="AB44" s="220"/>
    </row>
    <row r="45" spans="1:28" ht="15" customHeight="1" thickBot="1" x14ac:dyDescent="0.25">
      <c r="A45" s="5"/>
      <c r="B45" s="115"/>
      <c r="C45" s="123"/>
      <c r="D45" s="124"/>
      <c r="E45" s="71"/>
      <c r="F45" s="71"/>
      <c r="G45" s="71"/>
      <c r="H45" s="71"/>
      <c r="I45" s="71"/>
      <c r="J45" s="71"/>
      <c r="K45" s="72"/>
      <c r="L45" s="30"/>
      <c r="M45" s="131"/>
      <c r="N45" s="159"/>
      <c r="O45" s="160"/>
      <c r="P45" s="160"/>
      <c r="Q45" s="160"/>
      <c r="R45" s="161"/>
      <c r="S45" s="169"/>
      <c r="T45" s="192"/>
      <c r="U45" s="192"/>
      <c r="V45" s="192"/>
      <c r="W45" s="192"/>
      <c r="X45" s="192"/>
      <c r="Y45" s="192"/>
      <c r="Z45" s="192"/>
      <c r="AA45" s="192"/>
    </row>
  </sheetData>
  <sheetProtection sheet="1" objects="1" scenarios="1"/>
  <mergeCells count="15">
    <mergeCell ref="B1:K1"/>
    <mergeCell ref="N8:R8"/>
    <mergeCell ref="N39:R39"/>
    <mergeCell ref="B28:K28"/>
    <mergeCell ref="C20:D20"/>
    <mergeCell ref="H30:J30"/>
    <mergeCell ref="B12:K12"/>
    <mergeCell ref="N15:R15"/>
    <mergeCell ref="N29:R29"/>
    <mergeCell ref="N33:R33"/>
    <mergeCell ref="B3:K3"/>
    <mergeCell ref="N3:R3"/>
    <mergeCell ref="N2:R2"/>
    <mergeCell ref="B2:K2"/>
    <mergeCell ref="N5:R5"/>
  </mergeCells>
  <dataValidations count="1">
    <dataValidation type="list" allowBlank="1" showInputMessage="1" showErrorMessage="1" sqref="H19 F19" xr:uid="{F6236164-8301-49CD-A57C-97886CB72C3A}">
      <formula1>$T$5:$T$7</formula1>
    </dataValidation>
  </dataValidations>
  <printOptions horizontalCentered="1" verticalCentered="1"/>
  <pageMargins left="0.25" right="0.25" top="0.9" bottom="0.25" header="0.2" footer="0.2"/>
  <pageSetup scale="75" orientation="landscape" horizontalDpi="1200" verticalDpi="1200" r:id="rId1"/>
  <headerFooter>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Borrower's Flip Eval</vt:lpstr>
      <vt:lpstr>'Borrower''s Flip Eval'!Print_Area</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Jessica DeMaio</cp:lastModifiedBy>
  <cp:lastPrinted>2021-03-25T19:24:34Z</cp:lastPrinted>
  <dcterms:created xsi:type="dcterms:W3CDTF">2010-06-21T07:17:39Z</dcterms:created>
  <dcterms:modified xsi:type="dcterms:W3CDTF">2021-07-01T01:41:41Z</dcterms:modified>
</cp:coreProperties>
</file>